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c\Team Fnau Dropbox\17_PILOTAGE_SYSTEME_OBSERVATION\PARTAGE_METROSCOPE_2018\00_GROUPE_PROJET\"/>
    </mc:Choice>
  </mc:AlternateContent>
  <bookViews>
    <workbookView xWindow="0" yWindow="0" windowWidth="28800" windowHeight="12300" tabRatio="723"/>
  </bookViews>
  <sheets>
    <sheet name="Lisez-moi" sheetId="2" r:id="rId1"/>
    <sheet name="Panel" sheetId="1" r:id="rId2"/>
    <sheet name="Tableau de bord" sheetId="9" r:id="rId3"/>
    <sheet name="Contribuer" sheetId="7" r:id="rId4"/>
    <sheet name="Etudier_Innover" sheetId="6" r:id="rId5"/>
    <sheet name="Travailler" sheetId="5" r:id="rId6"/>
    <sheet name="Habiter" sheetId="4" r:id="rId7"/>
    <sheet name="Qualité_de_vie"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9" l="1"/>
  <c r="B8" i="9"/>
  <c r="D96" i="9"/>
  <c r="D95" i="9"/>
  <c r="D94" i="9"/>
  <c r="D93" i="9"/>
  <c r="D92" i="9"/>
  <c r="D91" i="9"/>
  <c r="D90" i="9"/>
  <c r="D89" i="9"/>
  <c r="D88" i="9"/>
  <c r="D87" i="9"/>
  <c r="D86" i="9"/>
  <c r="D85" i="9"/>
  <c r="D84" i="9"/>
  <c r="D83" i="9"/>
  <c r="D82" i="9"/>
  <c r="D81" i="9"/>
  <c r="D80" i="9"/>
  <c r="D79" i="9"/>
  <c r="D78" i="9"/>
  <c r="D77" i="9"/>
  <c r="B77" i="9"/>
  <c r="B96" i="9"/>
  <c r="B95" i="9"/>
  <c r="B94" i="9"/>
  <c r="B93" i="9"/>
  <c r="B92" i="9"/>
  <c r="B91" i="9"/>
  <c r="B90" i="9"/>
  <c r="B89" i="9"/>
  <c r="B88" i="9"/>
  <c r="B87" i="9"/>
  <c r="B86" i="9"/>
  <c r="B85" i="9"/>
  <c r="B84" i="9"/>
  <c r="B83" i="9"/>
  <c r="B82" i="9"/>
  <c r="B81" i="9"/>
  <c r="B80" i="9"/>
  <c r="B79" i="9"/>
  <c r="B78" i="9"/>
  <c r="B57" i="9"/>
  <c r="D74" i="9" l="1"/>
  <c r="D73" i="9"/>
  <c r="D72" i="9"/>
  <c r="D71" i="9"/>
  <c r="D70" i="9"/>
  <c r="D69" i="9"/>
  <c r="D68" i="9"/>
  <c r="D67" i="9"/>
  <c r="D66" i="9"/>
  <c r="D65" i="9"/>
  <c r="D64" i="9"/>
  <c r="D63" i="9"/>
  <c r="D62" i="9"/>
  <c r="D61" i="9"/>
  <c r="D60" i="9"/>
  <c r="D59" i="9"/>
  <c r="D58" i="9"/>
  <c r="B58" i="9"/>
  <c r="D57" i="9"/>
  <c r="B74" i="9"/>
  <c r="B73" i="9"/>
  <c r="B72" i="9"/>
  <c r="B71" i="9"/>
  <c r="B70" i="9"/>
  <c r="B69" i="9"/>
  <c r="B68" i="9"/>
  <c r="B67" i="9"/>
  <c r="B66" i="9"/>
  <c r="B65" i="9"/>
  <c r="B64" i="9"/>
  <c r="B63" i="9"/>
  <c r="B62" i="9"/>
  <c r="B61" i="9"/>
  <c r="B60" i="9"/>
  <c r="B59" i="9"/>
  <c r="B41" i="9"/>
  <c r="D54" i="9"/>
  <c r="B54" i="9"/>
  <c r="D53" i="9"/>
  <c r="B53" i="9"/>
  <c r="D52" i="9"/>
  <c r="B52" i="9"/>
  <c r="D51" i="9"/>
  <c r="B51" i="9"/>
  <c r="D50" i="9"/>
  <c r="B50" i="9"/>
  <c r="D49" i="9"/>
  <c r="B49" i="9"/>
  <c r="D48" i="9"/>
  <c r="B48" i="9"/>
  <c r="D47" i="9"/>
  <c r="B47" i="9"/>
  <c r="D46" i="9"/>
  <c r="B46" i="9"/>
  <c r="D45" i="9"/>
  <c r="B45" i="9"/>
  <c r="D44" i="9"/>
  <c r="B44" i="9"/>
  <c r="D43" i="9"/>
  <c r="B43" i="9"/>
  <c r="D42" i="9"/>
  <c r="B42" i="9"/>
  <c r="D41" i="9"/>
  <c r="B22" i="9"/>
  <c r="D38" i="9"/>
  <c r="B38" i="9"/>
  <c r="D37" i="9"/>
  <c r="B37" i="9"/>
  <c r="D36" i="9"/>
  <c r="B36" i="9"/>
  <c r="D35" i="9"/>
  <c r="B35" i="9"/>
  <c r="D34" i="9"/>
  <c r="B34" i="9"/>
  <c r="D33" i="9"/>
  <c r="B33" i="9"/>
  <c r="D32" i="9"/>
  <c r="B32" i="9"/>
  <c r="D31" i="9"/>
  <c r="B31" i="9"/>
  <c r="D30" i="9"/>
  <c r="B30" i="9"/>
  <c r="D29" i="9"/>
  <c r="B29" i="9"/>
  <c r="D28" i="9"/>
  <c r="B28" i="9"/>
  <c r="D27" i="9"/>
  <c r="B27" i="9"/>
  <c r="D26" i="9"/>
  <c r="B26" i="9"/>
  <c r="D25" i="9"/>
  <c r="B25" i="9"/>
  <c r="D24" i="9"/>
  <c r="B24" i="9"/>
  <c r="D23" i="9"/>
  <c r="B23" i="9"/>
  <c r="D22" i="9"/>
  <c r="B19" i="9"/>
  <c r="D19" i="9"/>
  <c r="D18" i="9"/>
  <c r="B18" i="9"/>
  <c r="D17" i="9"/>
  <c r="B17" i="9"/>
  <c r="D16" i="9"/>
  <c r="B16" i="9"/>
  <c r="D15" i="9"/>
  <c r="B15" i="9"/>
  <c r="D14" i="9"/>
  <c r="B14" i="9"/>
  <c r="D13" i="9"/>
  <c r="B13" i="9"/>
  <c r="D12" i="9"/>
  <c r="B12" i="9"/>
  <c r="D10" i="9"/>
  <c r="B10" i="9"/>
  <c r="D11" i="9"/>
  <c r="B11" i="9"/>
  <c r="D9" i="9"/>
  <c r="B9" i="9"/>
  <c r="H16" i="4" l="1"/>
  <c r="H19" i="4"/>
  <c r="H10" i="4"/>
  <c r="H12" i="4"/>
  <c r="H14" i="4"/>
  <c r="H11" i="4"/>
  <c r="H8" i="4"/>
  <c r="H6" i="4"/>
  <c r="H25" i="4"/>
  <c r="H5" i="4"/>
  <c r="H20" i="4"/>
  <c r="H23" i="4"/>
  <c r="H26" i="4"/>
  <c r="H24" i="4"/>
  <c r="H21" i="4"/>
  <c r="H22" i="4"/>
  <c r="H13" i="4"/>
  <c r="H15" i="4"/>
  <c r="H7" i="4"/>
  <c r="H9" i="4"/>
  <c r="H18" i="4"/>
  <c r="H17" i="4"/>
  <c r="O18" i="4" l="1"/>
  <c r="L18" i="4"/>
  <c r="O9" i="4"/>
  <c r="L9" i="4"/>
  <c r="O7" i="4"/>
  <c r="L7" i="4"/>
  <c r="O15" i="4"/>
  <c r="L15" i="4"/>
  <c r="O13" i="4"/>
  <c r="L13" i="4"/>
  <c r="O22" i="4"/>
  <c r="L22" i="4"/>
  <c r="O21" i="4"/>
  <c r="L21" i="4"/>
  <c r="O24" i="4"/>
  <c r="L24" i="4"/>
  <c r="O26" i="4"/>
  <c r="L26" i="4"/>
  <c r="O23" i="4"/>
  <c r="L23" i="4"/>
  <c r="O20" i="4"/>
  <c r="L20" i="4"/>
  <c r="O5" i="4"/>
  <c r="L5" i="4"/>
  <c r="O25" i="4"/>
  <c r="L25" i="4"/>
  <c r="O6" i="4"/>
  <c r="L6" i="4"/>
  <c r="O8" i="4"/>
  <c r="L8" i="4"/>
  <c r="O11" i="4"/>
  <c r="L11" i="4"/>
  <c r="O14" i="4"/>
  <c r="L14" i="4"/>
  <c r="O12" i="4"/>
  <c r="L12" i="4"/>
  <c r="O10" i="4"/>
  <c r="L10" i="4"/>
  <c r="O19" i="4"/>
  <c r="L19" i="4"/>
  <c r="O16" i="4"/>
  <c r="L16" i="4"/>
  <c r="O17" i="4"/>
  <c r="L17" i="4"/>
</calcChain>
</file>

<file path=xl/sharedStrings.xml><?xml version="1.0" encoding="utf-8"?>
<sst xmlns="http://schemas.openxmlformats.org/spreadsheetml/2006/main" count="1281" uniqueCount="371">
  <si>
    <t>Numéro Siren de l'intercommunalité en 2018</t>
  </si>
  <si>
    <t>Nom de l'intercommunalité en 2018</t>
  </si>
  <si>
    <t xml:space="preserve">Nature de l'intercommunalité </t>
  </si>
  <si>
    <t>Situation dans le panel observé</t>
  </si>
  <si>
    <t>ID_EPCI_2018</t>
  </si>
  <si>
    <t>NOM_EPCI</t>
  </si>
  <si>
    <t>TYPE_EPCI_2018</t>
  </si>
  <si>
    <t>200023414</t>
  </si>
  <si>
    <t>Métropole Rouen Normandie</t>
  </si>
  <si>
    <t>METRO</t>
  </si>
  <si>
    <t>200030195</t>
  </si>
  <si>
    <t>Métropole Nice Côte d'Azur</t>
  </si>
  <si>
    <t>200039865</t>
  </si>
  <si>
    <t>Metz Métropole</t>
  </si>
  <si>
    <t>200040715</t>
  </si>
  <si>
    <t>Grenoble-Alpes-Métropole</t>
  </si>
  <si>
    <t>200046977</t>
  </si>
  <si>
    <t>Métropole de Lyon</t>
  </si>
  <si>
    <t>MET69</t>
  </si>
  <si>
    <t>200054781</t>
  </si>
  <si>
    <t>Métropole du Grand Paris</t>
  </si>
  <si>
    <t>200054807</t>
  </si>
  <si>
    <t>Métropole d'Aix-Marseille-Provence</t>
  </si>
  <si>
    <t>242100410</t>
  </si>
  <si>
    <t>Dijon Métropole</t>
  </si>
  <si>
    <t>242900314</t>
  </si>
  <si>
    <t>Brest Métropole</t>
  </si>
  <si>
    <t>243100518</t>
  </si>
  <si>
    <t>Toulouse Métropole</t>
  </si>
  <si>
    <t>243300316</t>
  </si>
  <si>
    <t>Bordeaux Métropole</t>
  </si>
  <si>
    <t>243400017</t>
  </si>
  <si>
    <t>Montpellier Méditerranée Métropole</t>
  </si>
  <si>
    <t>243500139</t>
  </si>
  <si>
    <t>Rennes Métropole</t>
  </si>
  <si>
    <t>243700754</t>
  </si>
  <si>
    <t>Tours Métropole Val de Loire</t>
  </si>
  <si>
    <t>244200770</t>
  </si>
  <si>
    <t>Saint-Etienne Métropole</t>
  </si>
  <si>
    <t>244400404</t>
  </si>
  <si>
    <t>Nantes Métropole</t>
  </si>
  <si>
    <t>244500468</t>
  </si>
  <si>
    <t>Orléans Métropole</t>
  </si>
  <si>
    <t>245400676</t>
  </si>
  <si>
    <t>Métropole du Grand Nancy</t>
  </si>
  <si>
    <t>245900410</t>
  </si>
  <si>
    <t>Métropole Européenne de Lille</t>
  </si>
  <si>
    <t>246300701</t>
  </si>
  <si>
    <t>Clermont Auvergne Métropole</t>
  </si>
  <si>
    <t>246700488</t>
  </si>
  <si>
    <t>Eurométropole de Strasbourg</t>
  </si>
  <si>
    <t>248300543</t>
  </si>
  <si>
    <t>Métropole Toulon-Provence-Méditerranée</t>
  </si>
  <si>
    <t>Nombre de communes</t>
  </si>
  <si>
    <t>Nombre de brevets</t>
  </si>
  <si>
    <t>En nombre de communes</t>
  </si>
  <si>
    <t>NB_COMM</t>
  </si>
  <si>
    <t>NB_ETU_16</t>
  </si>
  <si>
    <t>NB_ETU_11</t>
  </si>
  <si>
    <t>NB_ETU_PR_1000_HAB_11</t>
  </si>
  <si>
    <t>NB_ETU_PR_1000_HAB_16</t>
  </si>
  <si>
    <t>EVO_RAT_ETU</t>
  </si>
  <si>
    <t>DOCT_17</t>
  </si>
  <si>
    <t>MAST_17</t>
  </si>
  <si>
    <t>NB_ETU_INTER_17</t>
  </si>
  <si>
    <t>PART_ETU_INTER_17</t>
  </si>
  <si>
    <t>NB_CFM</t>
  </si>
  <si>
    <t>RAT_BREVETS_CFM</t>
  </si>
  <si>
    <t>Population municipale en 2015</t>
  </si>
  <si>
    <t>Nombre d'étudiants pour 1000 habitants en 2011</t>
  </si>
  <si>
    <t>Nombre d'étudiants pour 1000 habitants en 2016</t>
  </si>
  <si>
    <t>Nombre de doctorants à la rentrée 2017-2018</t>
  </si>
  <si>
    <t>Nombre de masters à la rentrée 2017-2018</t>
  </si>
  <si>
    <t>Nombre d'étudiants internationaux à la rentrée 2017-2018</t>
  </si>
  <si>
    <t>Remarques générales</t>
  </si>
  <si>
    <t>Les statistiques sont proposées dans la géographie communale en vigueur au 01/01/2017 pour la France.</t>
  </si>
  <si>
    <t xml:space="preserve">Pour les EPCI, il s'agit de la géographie en vigueur au 01/01/2018. </t>
  </si>
  <si>
    <t>Les données sont sous licence CC BY NC 2.0 fr</t>
  </si>
  <si>
    <r>
      <t>Données ayant permis la réalisation de la publication</t>
    </r>
    <r>
      <rPr>
        <b/>
        <sz val="12"/>
        <color theme="1"/>
        <rFont val="Calibri"/>
        <family val="2"/>
        <scheme val="minor"/>
      </rPr>
      <t xml:space="preserve"> "Métroscope"
L'intégralité de la publication est téléchargeable sur le site de la Fnau</t>
    </r>
  </si>
  <si>
    <t>Nom de l'indicateur</t>
  </si>
  <si>
    <t>Unités</t>
  </si>
  <si>
    <t>Sources</t>
  </si>
  <si>
    <t>Commentaires éventuels</t>
  </si>
  <si>
    <t xml:space="preserve">Les statistiques sont disponibles pour les 22 métropoles observées au sein de Métroscope. Il se peut néanmoins  que certaines données n'aient pu être collectées. Dans ce cas la mention NC (non collectée) apparait. </t>
  </si>
  <si>
    <t>F1_CIF</t>
  </si>
  <si>
    <t>DepFoncHab</t>
  </si>
  <si>
    <t>DepInvHab</t>
  </si>
  <si>
    <t>DepTot</t>
  </si>
  <si>
    <t>Coefficient d'intégration fiscale (CIF) en 2018</t>
  </si>
  <si>
    <t>en €/habitant</t>
  </si>
  <si>
    <t>Dépenses de fonctionnement en 2016</t>
  </si>
  <si>
    <t>Dépenses d'investissement en 2016</t>
  </si>
  <si>
    <t>MASSE_RES</t>
  </si>
  <si>
    <t>MASSE_TRAVAIL</t>
  </si>
  <si>
    <t>MASSE_ENTR_ACTIFS_TERR</t>
  </si>
  <si>
    <t>MASSE_ACTIFS_ENTR_HORS</t>
  </si>
  <si>
    <t>MASS_ENTR_ACTIFS_HORS</t>
  </si>
  <si>
    <t>Nombre de logements construits entre 2010 et 2016</t>
  </si>
  <si>
    <t>Moyenne par an du nombre de logements construits entre 2004 et 2009</t>
  </si>
  <si>
    <t>Moyenne par an du nombre de logements construits entre 2010 et 2016</t>
  </si>
  <si>
    <t>Nombre de ménages en 2010</t>
  </si>
  <si>
    <t>Nombre d'emménagés récents en 2010</t>
  </si>
  <si>
    <t>Part des emménagés récents en 2010</t>
  </si>
  <si>
    <t>Nombre de ménages en 2015</t>
  </si>
  <si>
    <t>Part des emménagés récents en 2015</t>
  </si>
  <si>
    <t>Nombre de logements construits entre 2004 et 2009</t>
  </si>
  <si>
    <t>Nombre des emménagés récents en 2015</t>
  </si>
  <si>
    <t>pt_emmenages_2010</t>
  </si>
  <si>
    <t>nb_menages_2015</t>
  </si>
  <si>
    <t>nb_emmenages_2015</t>
  </si>
  <si>
    <t>pt_emmenages_2015</t>
  </si>
  <si>
    <t>nb_logcons_20049</t>
  </si>
  <si>
    <t>nb_logcons_201016</t>
  </si>
  <si>
    <t>moy_logcons_20049</t>
  </si>
  <si>
    <t>nb_menages_2010</t>
  </si>
  <si>
    <t>varmoy_logcons_200416</t>
  </si>
  <si>
    <t>tx_evol_logcons_200416</t>
  </si>
  <si>
    <t xml:space="preserve">Nombre de non décohabitants entre 20 et 29 ans en 2015 </t>
  </si>
  <si>
    <t>Taux de non décohabitants en 2015</t>
  </si>
  <si>
    <t>Taux d'évolution de non décohabitants</t>
  </si>
  <si>
    <t>nb_nondecohab2029_2015</t>
  </si>
  <si>
    <t>tx_nondecohab_2015</t>
  </si>
  <si>
    <t>tx_evol_nondecohab_2015</t>
  </si>
  <si>
    <t>quali_tx_evol_nondecohab_2015</t>
  </si>
  <si>
    <t>Taux d'évolution des logements construits entre les périodes de 2004-2009 et 2010-2016</t>
  </si>
  <si>
    <t>Données : INSEE, recensement de 2010 ; Traitement : FNAU, 2019</t>
  </si>
  <si>
    <t>Données : INSEE, recensement de 2015 ; Traitement : FNAU, 2019</t>
  </si>
  <si>
    <t>Données : INSEE, recensement de 2008 et 2015 ; Traitement : FNAU, 2019</t>
  </si>
  <si>
    <t>rap_demande_attribution_log_2017</t>
  </si>
  <si>
    <t>part_logsocial_residpp_2017</t>
  </si>
  <si>
    <t>Part du parc social dans le parc de résidences principales en 2017</t>
  </si>
  <si>
    <t>en %</t>
  </si>
  <si>
    <t>en €</t>
  </si>
  <si>
    <t>Taux d'évolution du nombre d'étudiants entre 2011 et 2016</t>
  </si>
  <si>
    <t>DGCL, 2018. Traitements : Fnau, Métroscope 2019</t>
  </si>
  <si>
    <t>DGFIP, Comptes individuels des collectivités, 2016. Traitements : Fnau, Métroscope 2019</t>
  </si>
  <si>
    <t>en nombre d'étudiants</t>
  </si>
  <si>
    <t>INSEE, Ministère de l'enseignement supérieur et de la recherche, 2016. Traitements : Fnau, Métroscope 2019</t>
  </si>
  <si>
    <t>en nombre de doctorants</t>
  </si>
  <si>
    <t>en nombre de brevets</t>
  </si>
  <si>
    <t>en nombre de masters</t>
  </si>
  <si>
    <t>en nombre de brevets*100</t>
  </si>
  <si>
    <t>en nombre de CFM</t>
  </si>
  <si>
    <t>typologie</t>
  </si>
  <si>
    <t>en nombre d'habitants</t>
  </si>
  <si>
    <t>INSEE, 2015. Traitements : Fnau, Métroscope 2019</t>
  </si>
  <si>
    <t>INSEE, 2015. Traitements : Fnau, Métroscope 2019.</t>
  </si>
  <si>
    <t>en nombre de non décohabitants</t>
  </si>
  <si>
    <t>SITADEL2, 2004-2016. Traitements : Fnau, Métroscope 2019</t>
  </si>
  <si>
    <t>INSEE, 2010. Traitements : Fnau, Métroscope 2019</t>
  </si>
  <si>
    <t>INSEE, Ministère de l'enseignement supérieur et de la recherche, 2011. Traitements : Fnau, Métroscope 2019</t>
  </si>
  <si>
    <t>INSEE, Ministère de l'enseignement et de la recherche, 2011-2016. Traitements : Fnau, Métroscope 2019</t>
  </si>
  <si>
    <t>INSEE, Ministère de l'enseignement supérieur et de la recherche, 2017. Traitements : Fnau, Métroscope 2019</t>
  </si>
  <si>
    <t>INSEE, DADS, 2015. Traitements : Fnau, Métroscope 2019</t>
  </si>
  <si>
    <t>Part des 25-34 ans actifs occupés dans la population active occupée</t>
  </si>
  <si>
    <t>Nombre d'actifs occupés de 25-34 ans 2015</t>
  </si>
  <si>
    <t>Evolution en points du poids des jeunes actifs occupés entre 2010 et 2015</t>
  </si>
  <si>
    <t>EVOL_TAUX</t>
  </si>
  <si>
    <t>en points</t>
  </si>
  <si>
    <t>INSEE, Ministère de l'enseignement supérieur et de la recherche, 2011-2016. Traitements : Fnau, Métroscope 2019</t>
  </si>
  <si>
    <t>N/A - secret statistique</t>
  </si>
  <si>
    <t>Nombre de licenciés sportifs</t>
  </si>
  <si>
    <t>Capacité d'éccueil pour les personnes âgées</t>
  </si>
  <si>
    <t>Population de 80 ans ou plus en 2015</t>
  </si>
  <si>
    <t>PMUM15</t>
  </si>
  <si>
    <t>E3_NB_EMPLOI</t>
  </si>
  <si>
    <t>CV12_TX_PARTI_ELEC</t>
  </si>
  <si>
    <t>S7_NB_LICENCIES</t>
  </si>
  <si>
    <t>S7_TX_LICENCIES</t>
  </si>
  <si>
    <t>TX15_NE24F</t>
  </si>
  <si>
    <t>G2_PART_FEM_PV</t>
  </si>
  <si>
    <t>CV4_TX_ENAF</t>
  </si>
  <si>
    <t>CV11_NB_SOLEIL</t>
  </si>
  <si>
    <t>CV2_JOUR_POLLU</t>
  </si>
  <si>
    <t>S2_TX_MED_SPE</t>
  </si>
  <si>
    <t xml:space="preserve">S12_CAP_ETA_PA </t>
  </si>
  <si>
    <t>Pop80ansetplus2015</t>
  </si>
  <si>
    <t>NEW_NB_PA_80</t>
  </si>
  <si>
    <t>H1_AN_T3_ANC</t>
  </si>
  <si>
    <t>NV4_REVENU_DISPO</t>
  </si>
  <si>
    <t>en nombre d'emplois</t>
  </si>
  <si>
    <t>en nombre de jours</t>
  </si>
  <si>
    <t>en minutes</t>
  </si>
  <si>
    <t>en années</t>
  </si>
  <si>
    <t>Nombre d'emplois pour 1000 actifs</t>
  </si>
  <si>
    <t>Taux de participation aux élections : votants/inscrits (premiers tours des élections présidentielles et législatives)</t>
  </si>
  <si>
    <t>Ministère de l'Intérieur, Observatoire des votes en France, 2017. Traitements : Fnau, Métroscope 2019</t>
  </si>
  <si>
    <t>Taux de licenciés sportifs dans la population</t>
  </si>
  <si>
    <t>Part des familles avec enfants dans les ménages</t>
  </si>
  <si>
    <t>Taux de parité dans l'exécutif des métropoles</t>
  </si>
  <si>
    <t>Nombre d'espaces naturels, forestiers et agricoles par habitant</t>
  </si>
  <si>
    <t>en % par habitant</t>
  </si>
  <si>
    <t>Nombre de jours d'ensoleillement pour une année</t>
  </si>
  <si>
    <t>Météo France. Traitements : Fnau, Métroscope 2019</t>
  </si>
  <si>
    <t>Pourcentage de jours durant lesquels la qualité de l'air est bonne ou très bonne</t>
  </si>
  <si>
    <t xml:space="preserve">Indice ATMO, 2013-2015. Traitements : Fnau, Métroscope 2019 </t>
  </si>
  <si>
    <t>Taux de médecins spécialistes pour 100 000 habitants</t>
  </si>
  <si>
    <t>Part des bénéficiaires en affectation longue durée (ALD) dans la population</t>
  </si>
  <si>
    <t>CNAM, INSEE, 2015. Traitements : Fnau, Métroscope 2019</t>
  </si>
  <si>
    <t>Nombre de places en accueil collectif et individuel rapporté aux enfants de moins de 3 ans</t>
  </si>
  <si>
    <t>Présence de bibliothèques municipales pour 1000 habitants</t>
  </si>
  <si>
    <t>en nombre de bibliothèques pour 1000 habitants</t>
  </si>
  <si>
    <t>Taux d'équipement d'accueil pour les personnes âgées : nombre de places en EPHAD rapporté aux 80 ans ou plus</t>
  </si>
  <si>
    <t>Nombre de minutes passées en moyenne chaque jour dans les embouteillages</t>
  </si>
  <si>
    <t>INRIX, 2016. Traitements : Fnau, Métroscope 2019</t>
  </si>
  <si>
    <t>Nombre d'années de revenu pour s'acheter un T3 dans l'ancien</t>
  </si>
  <si>
    <t>Perval, 2015. Traitements : Fnau, Métroscope 2019</t>
  </si>
  <si>
    <t>Revenu médian disponible par unité de consommation</t>
  </si>
  <si>
    <t>INSEE, FILOSOFI, 2015. Traitements : Fnau, Métroscope 2019</t>
  </si>
  <si>
    <t>Dépense totale de fonctionnement et d'investissement en 2016</t>
  </si>
  <si>
    <t>Masse salariale totale versée par les entreprises des métropoles</t>
  </si>
  <si>
    <t>Masse salariale versée par les entreprises des métropoles aux métropolitains</t>
  </si>
  <si>
    <t>Masse salariale versée par les entreprises des métropoles aux non-métropolitains</t>
  </si>
  <si>
    <t>Masse salariale totale perçue par les habitants des métropoles</t>
  </si>
  <si>
    <t>Nombre de doctorants pour 100 masters en 2017-2018</t>
  </si>
  <si>
    <t>Evolution du nombre d'étudiants pour 1000 habitants entre 2011 et 2016</t>
  </si>
  <si>
    <t>Part des étudiants internationaux dans le nombre total d'étudiants à la rentrée 2017-2018</t>
  </si>
  <si>
    <t>INPI, INSEE, 2013/2015. Traitements : Fnau, Métroscope 2019</t>
  </si>
  <si>
    <t>Etudiants inscrits ayant obtenu leur baccalauréat dans un département limitrophe à celui d'étude</t>
  </si>
  <si>
    <t>Etudiants inscrits ayant obtenu leur baccalauréat dans le département d'étude</t>
  </si>
  <si>
    <t>Etudiants inscrits ayant obtenu leur baccalauréat dans un département non limitrophe ou à l'étranger</t>
  </si>
  <si>
    <t>Solde du fonds de péréquation des ressources intercommunales et communales</t>
  </si>
  <si>
    <t>Identifiant</t>
  </si>
  <si>
    <t>TX_EVO_ETU_11_16</t>
  </si>
  <si>
    <t>Taux d'évolution du nombre d'étudiants entre 2011 et 2017</t>
  </si>
  <si>
    <t>NB_DOCT_PR_100_MAST</t>
  </si>
  <si>
    <t>Données : Ministère de l'Intérieur, Observatoire des votes en France, 2017 ; Traitement : FNAU, 2019</t>
  </si>
  <si>
    <t>Données : Indice ATMO, 2013-2015 ; Traitement : FNAU, 2019</t>
  </si>
  <si>
    <t>Données : Perval, 2015 ; Traitement : FNAU, 2019</t>
  </si>
  <si>
    <t>Données : INRIX, 2016 ; Traitement : FNAU, 2019</t>
  </si>
  <si>
    <t>Données : CNAM, INSEE, recensement de 2015 ; Traitement : FNAU, 2019</t>
  </si>
  <si>
    <r>
      <t>Données : FILOSOFI, INSEE, recensement de 2015</t>
    </r>
    <r>
      <rPr>
        <sz val="11"/>
        <rFont val="Calibri"/>
        <family val="2"/>
        <scheme val="minor"/>
      </rPr>
      <t xml:space="preserve"> ; Traitement : FNAU, 2019</t>
    </r>
  </si>
  <si>
    <t>Données : SITADEL2, 2004-2016 ; Traitement : FNAU, 2019</t>
  </si>
  <si>
    <t>Taux de participation aux élections : votants/inscrits (premiers tours des élections présidentielles et législatives de 2017)</t>
  </si>
  <si>
    <t>Taux de licenciés sportifs dans la popuation</t>
  </si>
  <si>
    <t>Nombre d'hectares d'espaces naturels, forestiers et agricoles par habitant</t>
  </si>
  <si>
    <t>Pourcentage de jours dans l'année durant lesquels la qualité de l'air est bonne ou très bonne</t>
  </si>
  <si>
    <t>Pourcentage de bénéficiaires en affection longue durée (ALD) dans la population</t>
  </si>
  <si>
    <t>Nombre de places en accueil collectif et individuel rapporté aux enfants de moins de trois ans</t>
  </si>
  <si>
    <t>Taux d'équipement d'accueil pour les personnes âgées (80 ans ou plus) : nombre de places en EPHAD rapporté aux 80 ans ou plus</t>
  </si>
  <si>
    <t>Données : INPI, INSEE, 2013/2015 ; Traitement : FNAU, 2019</t>
  </si>
  <si>
    <t>Données : DGCL, 2018 ; Traitement : FNAU, 2019</t>
  </si>
  <si>
    <t>Données : DGFIP, Comptes individuels des collectivités, 2016 ; Traitement : FNAU, 2019</t>
  </si>
  <si>
    <t>Données : INSEE, DADS, 2015 ; Traitement : FNAU, 2019</t>
  </si>
  <si>
    <t>Données : INSEE, recensement de 2010-2015 ; Traitement : FNAU, 2019</t>
  </si>
  <si>
    <t>Données : ACOSS, EUROSTAT, 2018 ; Traitement : FNAU, 2019</t>
  </si>
  <si>
    <t>Données : ACOSS, EUROSTAT, 2008-2018 ; Traitement : FNAU, 2019</t>
  </si>
  <si>
    <t>Données : ACOSS, 2018 ; Traitement : FNAU, 2019</t>
  </si>
  <si>
    <t>Données : ACOSS, 2007-2018 ; Traitement : FNAU, 2019</t>
  </si>
  <si>
    <t>en nombre</t>
  </si>
  <si>
    <t>Nombre d'étudiants à la rentrée 2016</t>
  </si>
  <si>
    <t>en nombre pour 1000 habitants</t>
  </si>
  <si>
    <t>Evolution du nombre d'étudiants pour 1000 habitants en 2011 et 2016</t>
  </si>
  <si>
    <t>Nombre de doctorants pour 100 masters à la rentrée 2017-2018</t>
  </si>
  <si>
    <t>en nombre pour 100 masters</t>
  </si>
  <si>
    <t>en nombre pour 100 CFM</t>
  </si>
  <si>
    <t>Nombre de 25-34 ans actifs occupés</t>
  </si>
  <si>
    <t>Part des emplois des secteurs à haute intensité de savoir (KISHT) sur l'ensemble des emplois salariés</t>
  </si>
  <si>
    <t>Nombre d'emplois des secteurs à haute intensité de savoir (KISHT)</t>
  </si>
  <si>
    <t>Part des emplois des secteurs à haute intensité de savoir (KISHT) : écart à la moyenne des métropoles</t>
  </si>
  <si>
    <t>Nombre d'emplois supplémentaires à haute intensité de savoir (KISHT) entre 2008 et 2018</t>
  </si>
  <si>
    <t>Variation annuelle moyenne de l'emploi salarié entre 2014 et 2018</t>
  </si>
  <si>
    <t>Part des diplômés du supérieur occupant un poste d'ouvrier ou d'employé dans la population active diplômée du supérieur</t>
  </si>
  <si>
    <t>Nombre de diplômés du supérieur occupant un poste d'ouvrier ou d'employé</t>
  </si>
  <si>
    <t>en nombre de logements</t>
  </si>
  <si>
    <t>en nombre de logements (perte ou gain)</t>
  </si>
  <si>
    <t>en nombre de ménages</t>
  </si>
  <si>
    <t>Hausse, Hausse modérée, Baisse modérée, Baisse</t>
  </si>
  <si>
    <t>en  nombre</t>
  </si>
  <si>
    <t>en nombre d'années</t>
  </si>
  <si>
    <t>en nombre de minutes</t>
  </si>
  <si>
    <t>Nombre de jours ensoleillés dans l'année</t>
  </si>
  <si>
    <t>ETU_BAC_DEP</t>
  </si>
  <si>
    <t>ETU_BAC_AUTRE_DEP</t>
  </si>
  <si>
    <t>ETU_BAC_AUTRE_DEP_INTER</t>
  </si>
  <si>
    <t>Ministère de l'enseignement supérieur et de la recherche, 2015-2016. Traitements : Fnau, Métroscope 2019</t>
  </si>
  <si>
    <t>NB_BREVETS</t>
  </si>
  <si>
    <t>Nombre de Cadres des Fonctions Métropolitaines (CFM)</t>
  </si>
  <si>
    <t>Nombre de brevets déposés pour 100 Cadres des Fonctions Métropolitaines</t>
  </si>
  <si>
    <t>Nombre d'étudiants à la rentrée 2011</t>
  </si>
  <si>
    <t>INSEE, Ministère de l'enseignement et de la recherche, 2016. Traitements : Fnau, Métroscope 2019</t>
  </si>
  <si>
    <t>INSEE, Ministère de l'enseignement et de la recherche, 2011. Traitements : Fnau, Métroscope 2019</t>
  </si>
  <si>
    <t>SITADEL2, 2004-2009. Traitements : Fnau, Métroscope 2019</t>
  </si>
  <si>
    <t>SITADEL2, 2010-2016. Traitements : Fnau, Métroscope 2019</t>
  </si>
  <si>
    <t>Variation moyenne du nombre de logements construits entre la période 2004-2009 et 2010-2016</t>
  </si>
  <si>
    <t>Données : SITADEL2, 2004-2009 ; Traitement : FNAU, 2019</t>
  </si>
  <si>
    <t>Données : SITADEL2, 2010-2016 ; Traitement : FNAU, 2019</t>
  </si>
  <si>
    <t>emmenages_2010</t>
  </si>
  <si>
    <t>Répertoire national des élus, 2019. Traitements : Fnau, Métroscope 2019</t>
  </si>
  <si>
    <t>PART_BENE_ALD</t>
  </si>
  <si>
    <t>NB_PL_ACC_ENF</t>
  </si>
  <si>
    <t>BIBLIO_1000_HAB</t>
  </si>
  <si>
    <t>NB_MINS_EMB</t>
  </si>
  <si>
    <t>Données : INSEE, recensement 2015 ; Traitement : FNAU, 2019</t>
  </si>
  <si>
    <r>
      <t xml:space="preserve">Données : INSEE, recensement de </t>
    </r>
    <r>
      <rPr>
        <sz val="11"/>
        <color theme="1"/>
        <rFont val="Calibri"/>
        <family val="2"/>
        <scheme val="minor"/>
      </rPr>
      <t>2015 ; Traitement : Fnau, 2019</t>
    </r>
  </si>
  <si>
    <t>NC</t>
  </si>
  <si>
    <t>NB_ACTIFS_25_34</t>
  </si>
  <si>
    <t>PART_ACTIFS_25_34</t>
  </si>
  <si>
    <t>ACOSS, 2018. Traitement : Fnau, Métroscope 2019</t>
  </si>
  <si>
    <t>Faible</t>
  </si>
  <si>
    <t>Fort</t>
  </si>
  <si>
    <t>Maintien</t>
  </si>
  <si>
    <t>EVOL_EMPLOI_PRIVE</t>
  </si>
  <si>
    <t>Fort développement, Maintien, Faible dynamisme</t>
  </si>
  <si>
    <t>VAR_MOY_EMPLOI_SAL</t>
  </si>
  <si>
    <t>E17_PART_DECLAS</t>
  </si>
  <si>
    <t>INSEE, 2015. Traitement : Fnau, Métroscope 2019</t>
  </si>
  <si>
    <t>Capacité d'accueil pour les personnes âgées</t>
  </si>
  <si>
    <t>ACOSS, 2007-2018. Traitement : Fnau, Métroscope 2019</t>
  </si>
  <si>
    <t>Evolution de l'emploi salarié privé dans les métropoles entre 2007 et 2018</t>
  </si>
  <si>
    <t>FPIC19</t>
  </si>
  <si>
    <t>FPIChab</t>
  </si>
  <si>
    <t>PopDGF</t>
  </si>
  <si>
    <t>Solde du fonds de péréquation des ressources intercommunales et communales par habitant</t>
  </si>
  <si>
    <t>Nombre d'habitants en 2018</t>
  </si>
  <si>
    <t>ACOSS, EUROSTAT, 2018. Traitements : Fnau, Métroscope 2019</t>
  </si>
  <si>
    <t>ACOSS, EUROSTAT, 2008-2018. Traitements : Fnau, Métroscope 2019</t>
  </si>
  <si>
    <t>PART_EMPOI_KISHT</t>
  </si>
  <si>
    <t>ECART_MOY_KISHT</t>
  </si>
  <si>
    <t>NB_EMPLOI_KISHT</t>
  </si>
  <si>
    <t>NB_EMPLOI_SUP_KISHT</t>
  </si>
  <si>
    <t>NB_DECLAS</t>
  </si>
  <si>
    <t>Nombre d'actifs en emploi 25-34 ans diplomés du supérieur</t>
  </si>
  <si>
    <t>NB_ACTIFS_DIPLOMES</t>
  </si>
  <si>
    <t>PART_ACTIFS_DIPLOMES</t>
  </si>
  <si>
    <t>Part des actifs en emploi 25-34 ans diplômés du supérieur</t>
  </si>
  <si>
    <r>
      <t>Données :</t>
    </r>
    <r>
      <rPr>
        <sz val="11"/>
        <rFont val="Calibri"/>
        <family val="2"/>
        <scheme val="minor"/>
      </rPr>
      <t xml:space="preserve"> Corine Land Cover, 2012 ; Traitement : FNAU, 2019</t>
    </r>
  </si>
  <si>
    <t>Corine Land Cover, 2012. Traitements : Fnau, Métroscope 2019</t>
  </si>
  <si>
    <t>Données : CAF, 2014, INSEE, recensement de 2015 ; Traitement : FNAU, 2019</t>
  </si>
  <si>
    <t>CAF, 2014, INSEE, 2015. Traitements : Fnau, Métroscope 2019</t>
  </si>
  <si>
    <t>Données : Ministère de la culture, INSEE, recensement de 2015 ; Traitement : FNAU, 2019</t>
  </si>
  <si>
    <t>INSEE, Ministère de la culture, 2015. Traitements : Fnau, Métroscope 2019</t>
  </si>
  <si>
    <t>Finess, 2018, INSEE, 2015. Traitements : Fnau, Métroscope 2019</t>
  </si>
  <si>
    <t>Données : Finess, 2018, INSEE, recensement de 2015 ; Traitement : FNAU, 2019</t>
  </si>
  <si>
    <t>Données : Finess, 2018 ; Traitement : FNAU, 2019</t>
  </si>
  <si>
    <t>Finess, 2018. Traitements : Fnau, Métroscope 2019</t>
  </si>
  <si>
    <t>INSEE, 2015, BPE, 2017. Traitements : Fnau, Métroscope 2019</t>
  </si>
  <si>
    <t>Ministère de la jeunesse et des sports, 2015. Traitements : Fnau, Métroscope 2019</t>
  </si>
  <si>
    <t>Données : Ministère de la jeunesse et des sports, 2015 ; Traitement : FNAU, 2019</t>
  </si>
  <si>
    <r>
      <t>Données : Ministère de la jeunesse et des sports, 2015</t>
    </r>
    <r>
      <rPr>
        <sz val="11"/>
        <rFont val="Calibri"/>
        <family val="2"/>
        <scheme val="minor"/>
      </rPr>
      <t xml:space="preserve"> ; Traitement : FNAU, 2019</t>
    </r>
  </si>
  <si>
    <t>Données : BPE, 2017, INSEE, recensement de 2015 ; Traitement : FNAU, 2019</t>
  </si>
  <si>
    <t>Données : Répertoire national des élus, 2019 ; Traitement : FNAU, 2019</t>
  </si>
  <si>
    <t>Evolution du nombre d'emplois dans les secteurs à haute intensité de savoir (KISHT) entre 2008 et 2018</t>
  </si>
  <si>
    <t>EVOL_EMPLOI_KISHT</t>
  </si>
  <si>
    <t>Données : ATMO, 2018 ; Traitement : FNAU, 2019</t>
  </si>
  <si>
    <t>Masse salariale versée par les entreprises non métropolitaines aux habitants de la métropole</t>
  </si>
  <si>
    <t>Données : INSEE, Ministère en charge de l'enseignement supérieur, 2011 ; Traitement : FNAU, 2019</t>
  </si>
  <si>
    <t>Données : INSEE, Ministère en charge de l'enseignement supérieur, 2016 ; Traitement : FNAU, 2019</t>
  </si>
  <si>
    <t>Données : INSEE, Ministère en charge de l'enseignement supérieur, 2011-2016 ; Traitement : FNAU, 2019</t>
  </si>
  <si>
    <t>Données : INSEE, Ministère en charge de l'enseignement supérieur, 2011 et 2016 ; Traitement : FNAU, 2019</t>
  </si>
  <si>
    <t>Données : INSEE, Ministère en charge de l'enseignement supérieur, 2017 ; Traitement : FNAU, 2019</t>
  </si>
  <si>
    <t>Données : Ministère en charge de l'enseignement supérieur, 2015-2016 ; Traitement : FNAU, 2019</t>
  </si>
  <si>
    <t>INSEE, 2008-2015. Traitements : Fnau, Métroscope 2019</t>
  </si>
  <si>
    <t>Evolution qualitative du taux de non décohabitants</t>
  </si>
  <si>
    <t>Rapport entre demandes et attributions de logements sociaux en 2017</t>
  </si>
  <si>
    <t>SNE, RPLS, 2017. Traitements : Fnau, Métroscope 2019</t>
  </si>
  <si>
    <t>Données : SNE, RPLS, 2017 ; Traitement : FNAU, 2019</t>
  </si>
  <si>
    <t>Panel-Métropoles</t>
  </si>
  <si>
    <t>Choisissez une intercommunalité du panel dans la liste déroulante ci-dessous</t>
  </si>
  <si>
    <t>Comparez avec une autre intercommunalité du panel avec la liste déroulante</t>
  </si>
  <si>
    <t>Tableau de bord Métroscope 2020</t>
  </si>
  <si>
    <t>Contribuer</t>
  </si>
  <si>
    <t>Etudier-innover</t>
  </si>
  <si>
    <t>Travailler</t>
  </si>
  <si>
    <t>Habiter</t>
  </si>
  <si>
    <t>Qualité de vie</t>
  </si>
  <si>
    <t>Baisse</t>
  </si>
  <si>
    <t>Hausse</t>
  </si>
  <si>
    <t>Baisse modérée</t>
  </si>
  <si>
    <t>Hausse modérée</t>
  </si>
  <si>
    <t>Etudier et innover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</si>
</sst>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0.0"/>
    <numFmt numFmtId="165" formatCode="#,##0_ ;[Red]\-#,##0\ "/>
    <numFmt numFmtId="166" formatCode="_-* #,##0\ _€_-;\-* #,##0\ _€_-;_-* &quot;-&quot;??\ _€_-;_-@_-"/>
    <numFmt numFmtId="167" formatCode="#,##0.0_ ;\-#,##0.0\ "/>
    <numFmt numFmtId="168" formatCode="0.0%"/>
    <numFmt numFmtId="169" formatCode="#,##0.0"/>
    <numFmt numFmtId="170" formatCode="0.000"/>
    <numFmt numFmtId="171" formatCode="0.00000000"/>
  </numFmts>
  <fonts count="23" x14ac:knownFonts="1">
    <font>
      <sz val="11"/>
      <color theme="1"/>
      <name val="Calibri"/>
      <family val="2"/>
      <scheme val="minor"/>
    </font>
    <font>
      <sz val="11"/>
      <color rgb="FF9C0006"/>
      <name val="Calibri"/>
      <family val="2"/>
      <scheme val="minor"/>
    </font>
    <font>
      <b/>
      <sz val="11"/>
      <color theme="1"/>
      <name val="Calibri"/>
      <family val="2"/>
      <scheme val="minor"/>
    </font>
    <font>
      <b/>
      <sz val="9"/>
      <color theme="1"/>
      <name val="Calibri"/>
      <family val="2"/>
      <scheme val="minor"/>
    </font>
    <font>
      <sz val="8"/>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sz val="9"/>
      <color rgb="FF000000"/>
      <name val="Calibri"/>
      <family val="2"/>
      <scheme val="minor"/>
    </font>
    <font>
      <b/>
      <sz val="9"/>
      <color rgb="FF000000"/>
      <name val="Calibri"/>
      <family val="2"/>
      <scheme val="minor"/>
    </font>
    <font>
      <b/>
      <sz val="9"/>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0000"/>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sz val="9"/>
      <name val="Calibri"/>
      <family val="2"/>
      <scheme val="minor"/>
    </font>
    <font>
      <sz val="9"/>
      <color theme="1"/>
      <name val="Calibri"/>
      <family val="2"/>
    </font>
    <font>
      <b/>
      <sz val="9"/>
      <name val="Calibri"/>
      <family val="2"/>
    </font>
    <font>
      <b/>
      <sz val="10"/>
      <color theme="0"/>
      <name val="Calibri"/>
      <family val="2"/>
      <scheme val="minor"/>
    </font>
  </fonts>
  <fills count="9">
    <fill>
      <patternFill patternType="none"/>
    </fill>
    <fill>
      <patternFill patternType="gray125"/>
    </fill>
    <fill>
      <patternFill patternType="solid">
        <fgColor rgb="FFFFC7CE"/>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59999389629810485"/>
        <bgColor indexed="31"/>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0" fontId="1" fillId="2" borderId="0" applyNumberFormat="0" applyBorder="0" applyAlignment="0" applyProtection="0"/>
    <xf numFmtId="43" fontId="12" fillId="0" borderId="0" applyFont="0" applyFill="0" applyBorder="0" applyAlignment="0" applyProtection="0"/>
    <xf numFmtId="9" fontId="12" fillId="0" borderId="0" applyFont="0" applyFill="0" applyBorder="0" applyAlignment="0" applyProtection="0"/>
  </cellStyleXfs>
  <cellXfs count="206">
    <xf numFmtId="0" fontId="0" fillId="0" borderId="0" xfId="0"/>
    <xf numFmtId="0" fontId="0" fillId="0" borderId="0" xfId="0"/>
    <xf numFmtId="0" fontId="4" fillId="0" borderId="0" xfId="0" applyFont="1" applyBorder="1"/>
    <xf numFmtId="0" fontId="4" fillId="0" borderId="0" xfId="0" applyNumberFormat="1" applyFont="1" applyBorder="1"/>
    <xf numFmtId="0" fontId="3" fillId="4"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0" fontId="5" fillId="0" borderId="0" xfId="0" applyFont="1" applyBorder="1"/>
    <xf numFmtId="0" fontId="5" fillId="0" borderId="0" xfId="0" applyFont="1"/>
    <xf numFmtId="0" fontId="6" fillId="0" borderId="0" xfId="0" applyFont="1" applyBorder="1" applyAlignment="1">
      <alignment vertical="center" wrapText="1"/>
    </xf>
    <xf numFmtId="0" fontId="8" fillId="0" borderId="0" xfId="0" applyFont="1" applyBorder="1"/>
    <xf numFmtId="0" fontId="9" fillId="0" borderId="0" xfId="0" applyFont="1" applyAlignment="1">
      <alignment vertical="center" readingOrder="1"/>
    </xf>
    <xf numFmtId="0" fontId="6" fillId="0" borderId="0" xfId="0" applyFont="1" applyBorder="1" applyAlignment="1">
      <alignment horizontal="center" vertical="center" wrapText="1"/>
    </xf>
    <xf numFmtId="0" fontId="10" fillId="0" borderId="0" xfId="0" applyFont="1" applyAlignment="1">
      <alignment vertical="center" readingOrder="1"/>
    </xf>
    <xf numFmtId="0" fontId="11" fillId="4" borderId="1" xfId="0" applyFont="1" applyFill="1" applyBorder="1" applyAlignment="1">
      <alignment horizontal="left" vertical="center" wrapText="1"/>
    </xf>
    <xf numFmtId="1" fontId="11" fillId="3" borderId="2" xfId="0" applyNumberFormat="1" applyFont="1" applyFill="1" applyBorder="1" applyAlignment="1">
      <alignment horizontal="center" vertical="center" wrapText="1"/>
    </xf>
    <xf numFmtId="0" fontId="0" fillId="3" borderId="0" xfId="0" applyFill="1"/>
    <xf numFmtId="0" fontId="2" fillId="3" borderId="0" xfId="0" applyFont="1" applyFill="1"/>
    <xf numFmtId="165" fontId="0" fillId="0" borderId="0" xfId="0" applyNumberFormat="1"/>
    <xf numFmtId="0" fontId="0" fillId="0" borderId="0" xfId="0" applyFill="1"/>
    <xf numFmtId="10" fontId="0" fillId="0" borderId="0" xfId="0" applyNumberFormat="1"/>
    <xf numFmtId="168" fontId="0" fillId="0" borderId="0" xfId="0" applyNumberFormat="1"/>
    <xf numFmtId="0" fontId="0" fillId="0" borderId="0" xfId="0" applyFont="1" applyFill="1"/>
    <xf numFmtId="9" fontId="0" fillId="0" borderId="0" xfId="0" applyNumberFormat="1"/>
    <xf numFmtId="0" fontId="17" fillId="4" borderId="2" xfId="0" applyFont="1" applyFill="1" applyBorder="1" applyAlignment="1">
      <alignment horizontal="left" vertical="center" wrapText="1"/>
    </xf>
    <xf numFmtId="0" fontId="18" fillId="4" borderId="2"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9" fillId="0" borderId="0" xfId="0" applyFont="1" applyBorder="1"/>
    <xf numFmtId="0" fontId="16" fillId="0" borderId="0" xfId="0" applyFont="1"/>
    <xf numFmtId="0" fontId="19" fillId="0" borderId="0" xfId="0" applyFont="1" applyFill="1" applyBorder="1"/>
    <xf numFmtId="2" fontId="16" fillId="0" borderId="0" xfId="0" applyNumberFormat="1" applyFont="1"/>
    <xf numFmtId="0" fontId="0" fillId="0" borderId="0" xfId="0" applyFont="1"/>
    <xf numFmtId="1" fontId="4" fillId="4" borderId="2" xfId="0" applyNumberFormat="1" applyFont="1" applyFill="1" applyBorder="1" applyAlignment="1">
      <alignment horizontal="center" vertical="center" wrapText="1"/>
    </xf>
    <xf numFmtId="0" fontId="4" fillId="4" borderId="2" xfId="0" applyNumberFormat="1" applyFont="1" applyFill="1" applyBorder="1" applyAlignment="1">
      <alignment horizontal="center" vertical="center" wrapText="1"/>
    </xf>
    <xf numFmtId="0" fontId="4" fillId="4" borderId="2" xfId="0" applyFont="1" applyFill="1" applyBorder="1" applyAlignment="1">
      <alignment horizontal="center" vertical="center" wrapText="1"/>
    </xf>
    <xf numFmtId="0" fontId="18" fillId="4" borderId="2" xfId="0" applyFont="1" applyFill="1" applyBorder="1" applyAlignment="1">
      <alignment horizontal="left" vertical="center" wrapText="1"/>
    </xf>
    <xf numFmtId="3" fontId="16" fillId="0" borderId="0" xfId="0" applyNumberFormat="1" applyFont="1" applyBorder="1"/>
    <xf numFmtId="3" fontId="16" fillId="0" borderId="0" xfId="0" applyNumberFormat="1" applyFont="1" applyFill="1" applyBorder="1"/>
    <xf numFmtId="4" fontId="16" fillId="0" borderId="0" xfId="0" applyNumberFormat="1" applyFont="1" applyFill="1" applyBorder="1"/>
    <xf numFmtId="164" fontId="16" fillId="0" borderId="0" xfId="0" applyNumberFormat="1" applyFont="1"/>
    <xf numFmtId="1" fontId="16" fillId="0" borderId="0" xfId="0" applyNumberFormat="1" applyFont="1"/>
    <xf numFmtId="3" fontId="16" fillId="0" borderId="0" xfId="0" applyNumberFormat="1" applyFont="1"/>
    <xf numFmtId="2" fontId="16" fillId="0" borderId="0" xfId="0" applyNumberFormat="1" applyFont="1" applyBorder="1"/>
    <xf numFmtId="0" fontId="18" fillId="4" borderId="2" xfId="0" applyFont="1" applyFill="1" applyBorder="1" applyAlignment="1">
      <alignment horizontal="center" vertical="center"/>
    </xf>
    <xf numFmtId="0" fontId="11" fillId="3" borderId="2" xfId="0" applyFont="1" applyFill="1" applyBorder="1" applyAlignment="1">
      <alignment horizontal="center" vertical="center" wrapText="1"/>
    </xf>
    <xf numFmtId="0" fontId="3" fillId="3" borderId="2" xfId="0" applyFont="1" applyFill="1" applyBorder="1" applyAlignment="1">
      <alignment horizontal="center" wrapText="1"/>
    </xf>
    <xf numFmtId="1" fontId="16" fillId="0" borderId="0" xfId="0" applyNumberFormat="1" applyFont="1" applyFill="1"/>
    <xf numFmtId="2" fontId="16" fillId="0" borderId="0" xfId="0" applyNumberFormat="1" applyFont="1" applyFill="1" applyBorder="1"/>
    <xf numFmtId="3" fontId="18" fillId="4" borderId="2" xfId="0" applyNumberFormat="1" applyFont="1" applyFill="1" applyBorder="1" applyAlignment="1">
      <alignment horizontal="center" vertical="center" wrapText="1"/>
    </xf>
    <xf numFmtId="2" fontId="18" fillId="4" borderId="2" xfId="0" applyNumberFormat="1" applyFont="1" applyFill="1" applyBorder="1" applyAlignment="1">
      <alignment horizontal="center" vertical="center" wrapText="1"/>
    </xf>
    <xf numFmtId="0" fontId="18" fillId="4" borderId="1" xfId="0" applyFont="1" applyFill="1" applyBorder="1" applyAlignment="1">
      <alignment horizontal="center" vertical="center" wrapText="1"/>
    </xf>
    <xf numFmtId="0" fontId="3" fillId="3" borderId="2" xfId="0" applyFont="1" applyFill="1" applyBorder="1" applyAlignment="1">
      <alignment horizontal="center" vertical="center"/>
    </xf>
    <xf numFmtId="9" fontId="20" fillId="0" borderId="0" xfId="3" applyFont="1" applyFill="1" applyBorder="1"/>
    <xf numFmtId="0" fontId="16" fillId="0" borderId="0" xfId="0" applyFont="1" applyFill="1"/>
    <xf numFmtId="0" fontId="18" fillId="0" borderId="0" xfId="0" applyFont="1" applyAlignment="1">
      <alignment horizontal="center" vertical="center" wrapText="1"/>
    </xf>
    <xf numFmtId="0" fontId="3" fillId="0" borderId="0" xfId="0" applyFont="1" applyFill="1" applyBorder="1" applyAlignment="1">
      <alignment vertical="center" wrapText="1"/>
    </xf>
    <xf numFmtId="0" fontId="18" fillId="0" borderId="0" xfId="0" applyFont="1" applyFill="1" applyBorder="1" applyAlignment="1">
      <alignment horizontal="center" vertical="center" wrapText="1"/>
    </xf>
    <xf numFmtId="0" fontId="18" fillId="0" borderId="0" xfId="0" applyFont="1" applyFill="1" applyBorder="1" applyAlignment="1">
      <alignment horizontal="center" vertical="center"/>
    </xf>
    <xf numFmtId="0" fontId="3" fillId="0" borderId="0" xfId="0" applyFont="1" applyFill="1" applyBorder="1" applyAlignment="1">
      <alignment horizontal="left"/>
    </xf>
    <xf numFmtId="0" fontId="18" fillId="4" borderId="0" xfId="0" applyFont="1" applyFill="1" applyBorder="1" applyAlignment="1">
      <alignment horizontal="center" vertical="center" wrapText="1"/>
    </xf>
    <xf numFmtId="0" fontId="3" fillId="3" borderId="2" xfId="0" applyFont="1" applyFill="1" applyBorder="1" applyAlignment="1">
      <alignment horizontal="center"/>
    </xf>
    <xf numFmtId="0" fontId="18" fillId="4"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1" fontId="11" fillId="5" borderId="2" xfId="0" applyNumberFormat="1" applyFont="1" applyFill="1" applyBorder="1" applyAlignment="1">
      <alignment horizontal="center" vertical="center" wrapText="1"/>
    </xf>
    <xf numFmtId="2" fontId="0" fillId="0" borderId="0" xfId="0" applyNumberFormat="1" applyFont="1"/>
    <xf numFmtId="0" fontId="19" fillId="0" borderId="0" xfId="0" applyFont="1" applyFill="1"/>
    <xf numFmtId="3" fontId="16" fillId="0" borderId="0" xfId="0" applyNumberFormat="1" applyFont="1" applyFill="1"/>
    <xf numFmtId="9" fontId="16" fillId="0" borderId="0" xfId="3" applyFont="1" applyFill="1"/>
    <xf numFmtId="164" fontId="16" fillId="0" borderId="0" xfId="0" applyNumberFormat="1" applyFont="1" applyFill="1"/>
    <xf numFmtId="168" fontId="16" fillId="0" borderId="0" xfId="3" applyNumberFormat="1" applyFont="1" applyFill="1"/>
    <xf numFmtId="4" fontId="16" fillId="0" borderId="0" xfId="0" applyNumberFormat="1" applyFont="1" applyFill="1"/>
    <xf numFmtId="3" fontId="16" fillId="0" borderId="0" xfId="3" applyNumberFormat="1" applyFont="1" applyFill="1"/>
    <xf numFmtId="9" fontId="16" fillId="0" borderId="0" xfId="3" applyFont="1" applyFill="1" applyAlignment="1">
      <alignment horizontal="right"/>
    </xf>
    <xf numFmtId="0" fontId="2" fillId="4" borderId="0" xfId="0" applyFont="1" applyFill="1" applyBorder="1" applyAlignment="1">
      <alignment vertical="center"/>
    </xf>
    <xf numFmtId="0" fontId="14" fillId="3" borderId="0" xfId="0" applyFont="1" applyFill="1"/>
    <xf numFmtId="0" fontId="13" fillId="3" borderId="0" xfId="0" applyFont="1" applyFill="1"/>
    <xf numFmtId="0" fontId="0" fillId="4" borderId="0" xfId="0" applyFont="1" applyFill="1"/>
    <xf numFmtId="0" fontId="15" fillId="0" borderId="0" xfId="0" applyFont="1" applyFill="1"/>
    <xf numFmtId="0" fontId="0" fillId="0" borderId="0" xfId="0" applyFont="1" applyBorder="1"/>
    <xf numFmtId="0" fontId="0" fillId="0" borderId="0" xfId="0" applyBorder="1"/>
    <xf numFmtId="0" fontId="0" fillId="0" borderId="0" xfId="0" applyFont="1" applyFill="1" applyBorder="1"/>
    <xf numFmtId="0" fontId="13" fillId="0" borderId="0" xfId="0" applyFont="1" applyFill="1" applyBorder="1"/>
    <xf numFmtId="0" fontId="13" fillId="0" borderId="0" xfId="0" applyFont="1" applyFill="1"/>
    <xf numFmtId="0" fontId="15" fillId="0" borderId="0" xfId="0" applyFont="1"/>
    <xf numFmtId="0" fontId="14" fillId="3" borderId="0" xfId="0" applyFont="1" applyFill="1" applyBorder="1"/>
    <xf numFmtId="0" fontId="0" fillId="0" borderId="0" xfId="0" applyFont="1" applyFill="1" applyBorder="1" applyAlignment="1">
      <alignment horizontal="left" vertical="center"/>
    </xf>
    <xf numFmtId="0" fontId="0" fillId="0" borderId="0" xfId="0" applyFont="1" applyFill="1" applyBorder="1" applyAlignment="1">
      <alignment horizontal="left"/>
    </xf>
    <xf numFmtId="0" fontId="13" fillId="0" borderId="0" xfId="0" applyFont="1" applyBorder="1"/>
    <xf numFmtId="0" fontId="13" fillId="0" borderId="0" xfId="0" applyFont="1" applyBorder="1" applyAlignment="1">
      <alignment horizontal="right"/>
    </xf>
    <xf numFmtId="0" fontId="15" fillId="0" borderId="0" xfId="0" applyFont="1" applyBorder="1" applyAlignment="1">
      <alignment horizontal="right"/>
    </xf>
    <xf numFmtId="0" fontId="13" fillId="0" borderId="0" xfId="0" applyFont="1" applyFill="1" applyBorder="1" applyAlignment="1">
      <alignment horizontal="right"/>
    </xf>
    <xf numFmtId="0" fontId="0" fillId="0" borderId="0" xfId="0" applyFont="1" applyBorder="1" applyAlignment="1">
      <alignment horizontal="right"/>
    </xf>
    <xf numFmtId="0" fontId="0" fillId="0" borderId="0" xfId="0" applyFont="1" applyFill="1" applyBorder="1" applyAlignment="1">
      <alignment horizontal="right"/>
    </xf>
    <xf numFmtId="0" fontId="16" fillId="0" borderId="0" xfId="0" applyFont="1" applyAlignment="1">
      <alignment horizontal="right"/>
    </xf>
    <xf numFmtId="164" fontId="19" fillId="0" borderId="0" xfId="1" applyNumberFormat="1" applyFont="1" applyFill="1" applyBorder="1"/>
    <xf numFmtId="0" fontId="11" fillId="3" borderId="2" xfId="1" applyFont="1" applyFill="1" applyBorder="1" applyAlignment="1">
      <alignment horizontal="center" wrapText="1"/>
    </xf>
    <xf numFmtId="0" fontId="13" fillId="0" borderId="0" xfId="0" applyFont="1"/>
    <xf numFmtId="1" fontId="4" fillId="4" borderId="2" xfId="1" applyNumberFormat="1" applyFont="1" applyFill="1" applyBorder="1" applyAlignment="1">
      <alignment horizontal="center" vertical="center" wrapText="1"/>
    </xf>
    <xf numFmtId="0" fontId="11" fillId="4" borderId="1" xfId="0" applyFont="1" applyFill="1" applyBorder="1" applyAlignment="1">
      <alignment vertical="center" wrapText="1"/>
    </xf>
    <xf numFmtId="0" fontId="11" fillId="4" borderId="1" xfId="0" applyNumberFormat="1" applyFont="1" applyFill="1" applyBorder="1" applyAlignment="1">
      <alignment vertical="center" wrapText="1"/>
    </xf>
    <xf numFmtId="0" fontId="11" fillId="4" borderId="0" xfId="0" applyFont="1" applyFill="1" applyAlignment="1">
      <alignment horizontal="left" vertical="center" wrapText="1"/>
    </xf>
    <xf numFmtId="0" fontId="11" fillId="0" borderId="1" xfId="0" applyFont="1" applyFill="1" applyBorder="1" applyAlignment="1">
      <alignment horizontal="left" vertical="center" wrapText="1"/>
    </xf>
    <xf numFmtId="0" fontId="17" fillId="0" borderId="2" xfId="0" applyFont="1" applyFill="1" applyBorder="1" applyAlignment="1">
      <alignment wrapText="1"/>
    </xf>
    <xf numFmtId="0" fontId="17"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1" fontId="11" fillId="4" borderId="1" xfId="0" applyNumberFormat="1" applyFont="1" applyFill="1" applyBorder="1" applyAlignment="1">
      <alignment vertical="center" wrapText="1"/>
    </xf>
    <xf numFmtId="0" fontId="16" fillId="0" borderId="1" xfId="0" applyFont="1" applyFill="1" applyBorder="1" applyAlignment="1"/>
    <xf numFmtId="0" fontId="18" fillId="0" borderId="2" xfId="0" applyFont="1" applyFill="1" applyBorder="1" applyAlignment="1">
      <alignment horizontal="center" vertical="center"/>
    </xf>
    <xf numFmtId="0" fontId="18" fillId="0" borderId="2" xfId="0" applyFont="1" applyFill="1" applyBorder="1"/>
    <xf numFmtId="0" fontId="16" fillId="0" borderId="2" xfId="0" applyFont="1" applyFill="1" applyBorder="1" applyAlignment="1">
      <alignment horizontal="center" wrapText="1"/>
    </xf>
    <xf numFmtId="0" fontId="19" fillId="0" borderId="0" xfId="0" applyFont="1" applyFill="1" applyBorder="1" applyAlignment="1">
      <alignment horizontal="right"/>
    </xf>
    <xf numFmtId="2" fontId="16" fillId="0" borderId="0" xfId="0" applyNumberFormat="1" applyFont="1" applyAlignment="1">
      <alignment horizontal="right"/>
    </xf>
    <xf numFmtId="3" fontId="16" fillId="0" borderId="0" xfId="0" applyNumberFormat="1" applyFont="1" applyAlignment="1">
      <alignment horizontal="right"/>
    </xf>
    <xf numFmtId="166" fontId="16" fillId="0" borderId="0" xfId="2" applyNumberFormat="1" applyFont="1" applyBorder="1" applyAlignment="1">
      <alignment horizontal="right"/>
    </xf>
    <xf numFmtId="167" fontId="16" fillId="0" borderId="0" xfId="2" applyNumberFormat="1" applyFont="1" applyBorder="1" applyAlignment="1">
      <alignment horizontal="right" vertical="center"/>
    </xf>
    <xf numFmtId="1" fontId="16" fillId="0" borderId="0" xfId="0" applyNumberFormat="1" applyFont="1" applyFill="1" applyAlignment="1">
      <alignment horizontal="right"/>
    </xf>
    <xf numFmtId="10" fontId="16" fillId="0" borderId="0" xfId="3" applyNumberFormat="1" applyFont="1" applyFill="1" applyAlignment="1">
      <alignment horizontal="right"/>
    </xf>
    <xf numFmtId="168" fontId="16" fillId="0" borderId="0" xfId="3" applyNumberFormat="1" applyFont="1" applyAlignment="1">
      <alignment horizontal="right"/>
    </xf>
    <xf numFmtId="9" fontId="16" fillId="0" borderId="0" xfId="3" applyFont="1" applyAlignment="1">
      <alignment horizontal="right"/>
    </xf>
    <xf numFmtId="0" fontId="11" fillId="4" borderId="2" xfId="0" applyFont="1" applyFill="1" applyBorder="1" applyAlignment="1">
      <alignment horizontal="left" vertical="center" wrapText="1"/>
    </xf>
    <xf numFmtId="0" fontId="11" fillId="4" borderId="2" xfId="0" applyFont="1" applyFill="1" applyBorder="1" applyAlignment="1">
      <alignment vertical="center" wrapText="1"/>
    </xf>
    <xf numFmtId="0" fontId="13" fillId="0" borderId="0" xfId="0" applyFont="1" applyFill="1" applyBorder="1" applyAlignment="1">
      <alignment horizontal="left" vertical="top" wrapText="1"/>
    </xf>
    <xf numFmtId="165" fontId="19" fillId="0" borderId="0" xfId="0" applyNumberFormat="1" applyFont="1" applyAlignment="1">
      <alignment horizontal="right"/>
    </xf>
    <xf numFmtId="1" fontId="19" fillId="0" borderId="0" xfId="0" applyNumberFormat="1" applyFont="1" applyAlignment="1">
      <alignment horizontal="right"/>
    </xf>
    <xf numFmtId="0" fontId="0" fillId="0" borderId="0" xfId="0" applyFont="1" applyFill="1" applyBorder="1" applyAlignment="1">
      <alignment horizontal="left" vertical="top"/>
    </xf>
    <xf numFmtId="0" fontId="21" fillId="4" borderId="2" xfId="0" applyFont="1" applyFill="1" applyBorder="1" applyAlignment="1">
      <alignment horizontal="left" vertical="center" wrapText="1"/>
    </xf>
    <xf numFmtId="1" fontId="16" fillId="0" borderId="0" xfId="2" applyNumberFormat="1" applyFont="1" applyBorder="1" applyAlignment="1">
      <alignment horizontal="right"/>
    </xf>
    <xf numFmtId="1" fontId="11" fillId="4" borderId="1" xfId="0" applyNumberFormat="1" applyFont="1" applyFill="1" applyBorder="1" applyAlignment="1">
      <alignment horizontal="left" vertical="center" wrapText="1"/>
    </xf>
    <xf numFmtId="0" fontId="4" fillId="4" borderId="0" xfId="0" applyFont="1" applyFill="1" applyBorder="1" applyAlignment="1">
      <alignment horizontal="center" vertical="center" wrapText="1"/>
    </xf>
    <xf numFmtId="0" fontId="16" fillId="0" borderId="0" xfId="0" applyFont="1" applyFill="1" applyAlignment="1">
      <alignment horizontal="right"/>
    </xf>
    <xf numFmtId="1" fontId="3" fillId="4" borderId="1" xfId="0" applyNumberFormat="1" applyFont="1" applyFill="1" applyBorder="1" applyAlignment="1">
      <alignment horizontal="left" vertical="center" wrapText="1"/>
    </xf>
    <xf numFmtId="3" fontId="16" fillId="0" borderId="0" xfId="0" applyNumberFormat="1" applyFont="1" applyFill="1" applyAlignment="1">
      <alignment horizontal="right"/>
    </xf>
    <xf numFmtId="3" fontId="11" fillId="4" borderId="0" xfId="0" applyNumberFormat="1" applyFont="1" applyFill="1" applyAlignment="1">
      <alignment horizontal="left" vertical="center" wrapText="1"/>
    </xf>
    <xf numFmtId="2" fontId="11" fillId="4" borderId="0" xfId="0" applyNumberFormat="1" applyFont="1" applyFill="1" applyAlignment="1">
      <alignment horizontal="left" vertical="center" wrapText="1"/>
    </xf>
    <xf numFmtId="0" fontId="13" fillId="0" borderId="0" xfId="0" applyFont="1" applyFill="1" applyBorder="1" applyAlignment="1">
      <alignment horizontal="left"/>
    </xf>
    <xf numFmtId="169" fontId="16" fillId="0" borderId="0" xfId="0" applyNumberFormat="1" applyFont="1" applyFill="1" applyBorder="1"/>
    <xf numFmtId="0" fontId="16" fillId="4" borderId="2" xfId="0" applyFont="1" applyFill="1" applyBorder="1" applyAlignment="1">
      <alignment horizontal="center" wrapText="1"/>
    </xf>
    <xf numFmtId="170" fontId="16" fillId="0" borderId="0" xfId="0" applyNumberFormat="1" applyFont="1"/>
    <xf numFmtId="0" fontId="16" fillId="0" borderId="0" xfId="0" applyFont="1" applyFill="1" applyBorder="1"/>
    <xf numFmtId="164" fontId="0" fillId="0" borderId="0" xfId="0" applyNumberFormat="1" applyFill="1"/>
    <xf numFmtId="0" fontId="5" fillId="0" borderId="0" xfId="0" applyFont="1" applyAlignment="1">
      <alignment horizontal="left" vertical="center" wrapText="1"/>
    </xf>
    <xf numFmtId="0" fontId="5" fillId="6" borderId="0" xfId="0" applyFont="1" applyFill="1" applyAlignment="1">
      <alignment horizontal="right" vertical="center" wrapText="1"/>
    </xf>
    <xf numFmtId="0" fontId="0" fillId="0" borderId="0" xfId="0" applyAlignment="1">
      <alignment horizontal="right" vertical="center"/>
    </xf>
    <xf numFmtId="0" fontId="5" fillId="0" borderId="0" xfId="0" applyFont="1" applyAlignment="1">
      <alignment horizontal="left" wrapText="1"/>
    </xf>
    <xf numFmtId="0" fontId="8" fillId="7" borderId="0" xfId="0" applyFont="1" applyFill="1" applyAlignment="1">
      <alignment horizontal="right" wrapText="1"/>
    </xf>
    <xf numFmtId="0" fontId="0" fillId="0" borderId="0" xfId="0" applyAlignment="1">
      <alignment horizontal="right"/>
    </xf>
    <xf numFmtId="0" fontId="5" fillId="0" borderId="0" xfId="0" applyFont="1" applyAlignment="1">
      <alignment horizontal="right" wrapText="1"/>
    </xf>
    <xf numFmtId="0" fontId="16" fillId="0" borderId="2" xfId="2" applyNumberFormat="1" applyFont="1" applyBorder="1" applyAlignment="1">
      <alignment horizontal="right" vertical="center" wrapText="1"/>
    </xf>
    <xf numFmtId="0" fontId="16" fillId="0" borderId="0" xfId="0" applyFont="1" applyAlignment="1">
      <alignment wrapText="1"/>
    </xf>
    <xf numFmtId="0" fontId="16" fillId="0" borderId="1" xfId="0" applyFont="1" applyBorder="1"/>
    <xf numFmtId="0" fontId="16" fillId="0" borderId="3" xfId="0" applyFont="1" applyBorder="1"/>
    <xf numFmtId="0" fontId="16" fillId="0" borderId="2" xfId="0" applyFont="1" applyBorder="1"/>
    <xf numFmtId="0" fontId="16" fillId="0" borderId="2" xfId="0" applyFont="1" applyFill="1" applyBorder="1" applyAlignment="1">
      <alignment wrapText="1"/>
    </xf>
    <xf numFmtId="0" fontId="16" fillId="0" borderId="2" xfId="0" applyFont="1" applyBorder="1" applyAlignment="1">
      <alignment wrapText="1"/>
    </xf>
    <xf numFmtId="0" fontId="19" fillId="0" borderId="0" xfId="0" applyFont="1" applyFill="1" applyBorder="1" applyAlignment="1">
      <alignment wrapText="1"/>
    </xf>
    <xf numFmtId="0" fontId="19" fillId="0" borderId="0" xfId="0" applyFont="1" applyFill="1" applyBorder="1" applyAlignment="1"/>
    <xf numFmtId="0" fontId="16" fillId="0" borderId="0" xfId="0" applyFont="1" applyFill="1" applyBorder="1" applyAlignment="1">
      <alignment horizontal="left" vertical="center"/>
    </xf>
    <xf numFmtId="0" fontId="16" fillId="0" borderId="0" xfId="0" applyFont="1" applyFill="1" applyBorder="1" applyAlignment="1">
      <alignment horizontal="left"/>
    </xf>
    <xf numFmtId="0" fontId="19" fillId="0" borderId="0" xfId="0" applyFont="1" applyBorder="1" applyAlignment="1">
      <alignment wrapText="1"/>
    </xf>
    <xf numFmtId="0" fontId="19" fillId="0" borderId="3" xfId="0" applyFont="1" applyFill="1" applyBorder="1"/>
    <xf numFmtId="0" fontId="19" fillId="0" borderId="2" xfId="0" applyFont="1" applyFill="1" applyBorder="1"/>
    <xf numFmtId="0" fontId="19" fillId="0" borderId="3" xfId="0" applyFont="1" applyFill="1" applyBorder="1" applyAlignment="1">
      <alignment wrapText="1"/>
    </xf>
    <xf numFmtId="0" fontId="19" fillId="0" borderId="2" xfId="0" applyFont="1" applyFill="1" applyBorder="1" applyAlignment="1">
      <alignment wrapText="1"/>
    </xf>
    <xf numFmtId="0" fontId="16" fillId="0" borderId="2" xfId="0" applyFont="1" applyFill="1" applyBorder="1"/>
    <xf numFmtId="0" fontId="19" fillId="0" borderId="2" xfId="0" applyFont="1" applyBorder="1"/>
    <xf numFmtId="0" fontId="16" fillId="0" borderId="3" xfId="0" applyFont="1" applyFill="1" applyBorder="1" applyAlignment="1">
      <alignment horizontal="left"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9" fillId="0" borderId="1" xfId="0" applyFont="1" applyBorder="1"/>
    <xf numFmtId="0" fontId="16" fillId="0" borderId="1" xfId="0" applyFont="1" applyFill="1" applyBorder="1"/>
    <xf numFmtId="0" fontId="19" fillId="0" borderId="2" xfId="0" applyFont="1" applyBorder="1" applyAlignment="1">
      <alignment wrapText="1"/>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0" xfId="0" applyFont="1" applyAlignment="1">
      <alignment horizontal="right" vertical="center"/>
    </xf>
    <xf numFmtId="170" fontId="16" fillId="0" borderId="0" xfId="0" applyNumberFormat="1" applyFont="1" applyAlignment="1">
      <alignment horizontal="right" vertical="center"/>
    </xf>
    <xf numFmtId="0" fontId="16" fillId="0" borderId="3" xfId="0" applyFont="1" applyBorder="1" applyAlignment="1">
      <alignment horizontal="right" vertical="center"/>
    </xf>
    <xf numFmtId="1" fontId="16" fillId="0" borderId="1" xfId="0" applyNumberFormat="1" applyFont="1" applyBorder="1" applyAlignment="1">
      <alignment horizontal="right" vertical="center"/>
    </xf>
    <xf numFmtId="164" fontId="16" fillId="0" borderId="1" xfId="0" applyNumberFormat="1" applyFont="1" applyBorder="1" applyAlignment="1">
      <alignment horizontal="right" vertical="center"/>
    </xf>
    <xf numFmtId="2" fontId="16" fillId="0" borderId="1" xfId="0" applyNumberFormat="1" applyFont="1" applyBorder="1" applyAlignment="1">
      <alignment horizontal="right" vertical="center"/>
    </xf>
    <xf numFmtId="2" fontId="16" fillId="0" borderId="0" xfId="0" applyNumberFormat="1" applyFont="1" applyAlignment="1">
      <alignment horizontal="right" vertical="center"/>
    </xf>
    <xf numFmtId="2" fontId="16" fillId="0" borderId="3" xfId="0" applyNumberFormat="1" applyFont="1" applyBorder="1" applyAlignment="1">
      <alignment horizontal="right" vertical="center"/>
    </xf>
    <xf numFmtId="2" fontId="16" fillId="0" borderId="2" xfId="0" applyNumberFormat="1" applyFont="1" applyBorder="1" applyAlignment="1">
      <alignment horizontal="right" vertical="center"/>
    </xf>
    <xf numFmtId="164" fontId="16" fillId="0" borderId="0" xfId="0" applyNumberFormat="1" applyFont="1" applyAlignment="1">
      <alignment horizontal="right" vertical="center"/>
    </xf>
    <xf numFmtId="2" fontId="16" fillId="0" borderId="2" xfId="0" applyNumberFormat="1" applyFont="1" applyBorder="1"/>
    <xf numFmtId="164" fontId="16" fillId="0" borderId="2" xfId="0" applyNumberFormat="1" applyFont="1" applyBorder="1"/>
    <xf numFmtId="164" fontId="16" fillId="0" borderId="2" xfId="0" applyNumberFormat="1" applyFont="1" applyBorder="1" applyAlignment="1">
      <alignment vertical="center"/>
    </xf>
    <xf numFmtId="0" fontId="16" fillId="0" borderId="2" xfId="0" applyFont="1" applyBorder="1" applyAlignment="1">
      <alignment vertical="center"/>
    </xf>
    <xf numFmtId="2" fontId="16" fillId="0" borderId="2" xfId="0" applyNumberFormat="1" applyFont="1" applyBorder="1" applyAlignment="1">
      <alignment vertical="center"/>
    </xf>
    <xf numFmtId="0" fontId="16" fillId="0" borderId="1" xfId="0" applyFont="1" applyBorder="1" applyAlignment="1">
      <alignment vertical="center"/>
    </xf>
    <xf numFmtId="0" fontId="16" fillId="0" borderId="0" xfId="0" applyFont="1" applyAlignment="1">
      <alignment vertical="center"/>
    </xf>
    <xf numFmtId="2" fontId="16" fillId="0" borderId="0" xfId="0" applyNumberFormat="1" applyFont="1" applyAlignment="1">
      <alignment vertical="center"/>
    </xf>
    <xf numFmtId="1" fontId="16" fillId="0" borderId="1" xfId="0" applyNumberFormat="1" applyFont="1" applyBorder="1" applyAlignment="1">
      <alignment vertical="center"/>
    </xf>
    <xf numFmtId="1" fontId="16" fillId="0" borderId="2" xfId="0" applyNumberFormat="1" applyFont="1" applyBorder="1" applyAlignment="1">
      <alignment vertical="center"/>
    </xf>
    <xf numFmtId="164" fontId="16" fillId="0" borderId="0" xfId="0" applyNumberFormat="1" applyFont="1" applyFill="1" applyAlignment="1">
      <alignment horizontal="right"/>
    </xf>
    <xf numFmtId="164" fontId="16" fillId="0" borderId="0" xfId="0" applyNumberFormat="1" applyFont="1" applyAlignment="1">
      <alignment vertical="center"/>
    </xf>
    <xf numFmtId="164" fontId="16" fillId="0" borderId="2" xfId="0" applyNumberFormat="1" applyFont="1" applyBorder="1" applyAlignment="1">
      <alignment horizontal="right" vertical="center"/>
    </xf>
    <xf numFmtId="1" fontId="16" fillId="0" borderId="2" xfId="0" applyNumberFormat="1" applyFont="1" applyBorder="1" applyAlignment="1">
      <alignment horizontal="right" vertical="center"/>
    </xf>
    <xf numFmtId="1" fontId="16" fillId="0" borderId="0" xfId="0" applyNumberFormat="1" applyFont="1" applyAlignment="1">
      <alignment horizontal="right" vertical="center"/>
    </xf>
    <xf numFmtId="2" fontId="16" fillId="0" borderId="1" xfId="0" applyNumberFormat="1" applyFont="1" applyBorder="1" applyAlignment="1">
      <alignment vertical="center"/>
    </xf>
    <xf numFmtId="164" fontId="16" fillId="0" borderId="1" xfId="0" applyNumberFormat="1" applyFont="1" applyBorder="1" applyAlignment="1">
      <alignment vertical="center"/>
    </xf>
    <xf numFmtId="171" fontId="16" fillId="0" borderId="1" xfId="0" applyNumberFormat="1" applyFont="1" applyBorder="1" applyAlignment="1">
      <alignment vertical="center"/>
    </xf>
    <xf numFmtId="1" fontId="16" fillId="0" borderId="0" xfId="0" applyNumberFormat="1" applyFont="1" applyAlignment="1">
      <alignment vertical="center"/>
    </xf>
    <xf numFmtId="1" fontId="16" fillId="0" borderId="1" xfId="2" quotePrefix="1" applyNumberFormat="1" applyFont="1" applyBorder="1" applyAlignment="1">
      <alignment horizontal="right" vertical="center" wrapText="1"/>
    </xf>
    <xf numFmtId="166" fontId="16" fillId="0" borderId="1" xfId="2" applyNumberFormat="1" applyFont="1" applyBorder="1" applyAlignment="1">
      <alignment horizontal="right" vertical="center" wrapText="1"/>
    </xf>
    <xf numFmtId="0" fontId="6" fillId="0" borderId="0" xfId="0" applyFont="1" applyBorder="1" applyAlignment="1">
      <alignment horizontal="left" vertical="center" wrapText="1"/>
    </xf>
    <xf numFmtId="0" fontId="22" fillId="8" borderId="0" xfId="0" applyFont="1" applyFill="1" applyAlignment="1">
      <alignment horizontal="center" vertical="center"/>
    </xf>
    <xf numFmtId="0" fontId="8" fillId="0" borderId="0" xfId="0" applyFont="1" applyAlignment="1">
      <alignment horizontal="center" vertical="center" wrapText="1"/>
    </xf>
  </cellXfs>
  <cellStyles count="4">
    <cellStyle name="Insatisfaisant" xfId="1" builtinId="27"/>
    <cellStyle name="Milliers" xfId="2" builtinId="3"/>
    <cellStyle name="Normal" xfId="0" builtinId="0"/>
    <cellStyle name="Pourcentage" xfId="3" builtinId="5"/>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4129425</xdr:colOff>
      <xdr:row>0</xdr:row>
      <xdr:rowOff>0</xdr:rowOff>
    </xdr:from>
    <xdr:to>
      <xdr:col>1</xdr:col>
      <xdr:colOff>5884333</xdr:colOff>
      <xdr:row>4</xdr:row>
      <xdr:rowOff>116904</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38492" y="0"/>
          <a:ext cx="1754908" cy="11752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622296</xdr:colOff>
      <xdr:row>0</xdr:row>
      <xdr:rowOff>7620</xdr:rowOff>
    </xdr:from>
    <xdr:to>
      <xdr:col>3</xdr:col>
      <xdr:colOff>2013044</xdr:colOff>
      <xdr:row>2</xdr:row>
      <xdr:rowOff>2177</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53576" y="7620"/>
          <a:ext cx="1390748" cy="100039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4"/>
  <sheetViews>
    <sheetView tabSelected="1" zoomScale="90" zoomScaleNormal="90" workbookViewId="0">
      <selection sqref="A1:E4"/>
    </sheetView>
  </sheetViews>
  <sheetFormatPr baseColWidth="10" defaultRowHeight="14.4" x14ac:dyDescent="0.3"/>
  <cols>
    <col min="1" max="1" width="70.109375" customWidth="1"/>
    <col min="2" max="2" width="89.21875" customWidth="1"/>
    <col min="3" max="3" width="76.44140625" customWidth="1"/>
    <col min="4" max="4" width="74.109375" customWidth="1"/>
    <col min="5" max="5" width="48.6640625" customWidth="1"/>
  </cols>
  <sheetData>
    <row r="1" spans="1:5" s="1" customFormat="1" ht="14.7" customHeight="1" x14ac:dyDescent="0.3">
      <c r="A1" s="203" t="s">
        <v>78</v>
      </c>
      <c r="B1" s="203"/>
      <c r="C1" s="203"/>
      <c r="D1" s="203"/>
      <c r="E1" s="203"/>
    </row>
    <row r="2" spans="1:5" s="1" customFormat="1" ht="14.7" customHeight="1" x14ac:dyDescent="0.3">
      <c r="A2" s="203"/>
      <c r="B2" s="203"/>
      <c r="C2" s="203"/>
      <c r="D2" s="203"/>
      <c r="E2" s="203"/>
    </row>
    <row r="3" spans="1:5" s="1" customFormat="1" ht="14.7" customHeight="1" x14ac:dyDescent="0.3">
      <c r="A3" s="203"/>
      <c r="B3" s="203"/>
      <c r="C3" s="203"/>
      <c r="D3" s="203"/>
      <c r="E3" s="203"/>
    </row>
    <row r="4" spans="1:5" s="1" customFormat="1" ht="39.9" customHeight="1" x14ac:dyDescent="0.3">
      <c r="A4" s="203"/>
      <c r="B4" s="203"/>
      <c r="C4" s="203"/>
      <c r="D4" s="203"/>
      <c r="E4" s="203"/>
    </row>
    <row r="5" spans="1:5" s="1" customFormat="1" ht="14.7" customHeight="1" x14ac:dyDescent="0.3">
      <c r="A5" s="6"/>
      <c r="B5" s="7"/>
      <c r="C5" s="8"/>
      <c r="D5" s="8"/>
      <c r="E5" s="8"/>
    </row>
    <row r="6" spans="1:5" s="1" customFormat="1" ht="14.7" customHeight="1" x14ac:dyDescent="0.3">
      <c r="A6" s="9" t="s">
        <v>74</v>
      </c>
      <c r="B6" s="7"/>
      <c r="C6" s="8"/>
      <c r="D6" s="8"/>
      <c r="E6" s="8"/>
    </row>
    <row r="7" spans="1:5" s="1" customFormat="1" ht="14.7" customHeight="1" x14ac:dyDescent="0.3">
      <c r="A7" s="10" t="s">
        <v>75</v>
      </c>
      <c r="B7" s="7"/>
      <c r="C7" s="8"/>
      <c r="D7" s="8"/>
      <c r="E7" s="8"/>
    </row>
    <row r="8" spans="1:5" s="1" customFormat="1" ht="14.7" customHeight="1" x14ac:dyDescent="0.3">
      <c r="A8" s="10" t="s">
        <v>76</v>
      </c>
      <c r="B8" s="6"/>
      <c r="C8" s="8"/>
      <c r="D8" s="8"/>
      <c r="E8" s="8"/>
    </row>
    <row r="9" spans="1:5" s="1" customFormat="1" ht="15.6" x14ac:dyDescent="0.3">
      <c r="A9" s="10" t="s">
        <v>83</v>
      </c>
      <c r="B9" s="6"/>
      <c r="C9" s="11"/>
      <c r="D9" s="11"/>
      <c r="E9" s="11"/>
    </row>
    <row r="10" spans="1:5" s="1" customFormat="1" ht="15.6" x14ac:dyDescent="0.3">
      <c r="A10" s="12" t="s">
        <v>77</v>
      </c>
      <c r="B10" s="6"/>
      <c r="C10" s="11"/>
      <c r="D10" s="11"/>
      <c r="E10" s="11"/>
    </row>
    <row r="12" spans="1:5" s="75" customFormat="1" ht="24.9" customHeight="1" x14ac:dyDescent="0.3">
      <c r="A12" s="72" t="s">
        <v>222</v>
      </c>
      <c r="B12" s="72" t="s">
        <v>79</v>
      </c>
      <c r="C12" s="72" t="s">
        <v>80</v>
      </c>
      <c r="D12" s="72" t="s">
        <v>81</v>
      </c>
      <c r="E12" s="72" t="s">
        <v>82</v>
      </c>
    </row>
    <row r="14" spans="1:5" s="74" customFormat="1" x14ac:dyDescent="0.3">
      <c r="A14" s="73" t="s">
        <v>357</v>
      </c>
    </row>
    <row r="15" spans="1:5" x14ac:dyDescent="0.3">
      <c r="A15" s="30" t="s">
        <v>4</v>
      </c>
      <c r="B15" s="30" t="s">
        <v>0</v>
      </c>
    </row>
    <row r="16" spans="1:5" x14ac:dyDescent="0.3">
      <c r="A16" s="30" t="s">
        <v>5</v>
      </c>
      <c r="B16" s="30" t="s">
        <v>1</v>
      </c>
    </row>
    <row r="17" spans="1:5" x14ac:dyDescent="0.3">
      <c r="A17" s="30" t="s">
        <v>6</v>
      </c>
      <c r="B17" s="30" t="s">
        <v>2</v>
      </c>
    </row>
    <row r="18" spans="1:5" x14ac:dyDescent="0.3">
      <c r="A18" s="30" t="s">
        <v>56</v>
      </c>
      <c r="B18" s="30" t="s">
        <v>53</v>
      </c>
    </row>
    <row r="20" spans="1:5" s="15" customFormat="1" x14ac:dyDescent="0.3">
      <c r="A20" s="16" t="s">
        <v>361</v>
      </c>
    </row>
    <row r="21" spans="1:5" s="1" customFormat="1" x14ac:dyDescent="0.3">
      <c r="A21" s="30" t="s">
        <v>4</v>
      </c>
      <c r="B21" s="30" t="s">
        <v>0</v>
      </c>
    </row>
    <row r="22" spans="1:5" s="1" customFormat="1" x14ac:dyDescent="0.3">
      <c r="A22" s="30" t="s">
        <v>5</v>
      </c>
      <c r="B22" s="30" t="s">
        <v>1</v>
      </c>
    </row>
    <row r="23" spans="1:5" s="1" customFormat="1" x14ac:dyDescent="0.3">
      <c r="A23" s="30" t="s">
        <v>6</v>
      </c>
      <c r="B23" s="30" t="s">
        <v>2</v>
      </c>
      <c r="D23" s="78"/>
      <c r="E23" s="78"/>
    </row>
    <row r="24" spans="1:5" x14ac:dyDescent="0.3">
      <c r="A24" s="1" t="s">
        <v>84</v>
      </c>
      <c r="B24" s="1" t="s">
        <v>88</v>
      </c>
      <c r="C24" s="1" t="s">
        <v>131</v>
      </c>
      <c r="D24" s="77" t="s">
        <v>241</v>
      </c>
      <c r="E24" s="90"/>
    </row>
    <row r="25" spans="1:5" s="1" customFormat="1" x14ac:dyDescent="0.3">
      <c r="A25" s="1" t="s">
        <v>310</v>
      </c>
      <c r="B25" s="1" t="s">
        <v>221</v>
      </c>
      <c r="C25" s="1" t="s">
        <v>132</v>
      </c>
      <c r="D25" s="79" t="s">
        <v>241</v>
      </c>
      <c r="E25" s="90"/>
    </row>
    <row r="26" spans="1:5" s="1" customFormat="1" x14ac:dyDescent="0.3">
      <c r="A26" s="1" t="s">
        <v>312</v>
      </c>
      <c r="B26" s="1" t="s">
        <v>314</v>
      </c>
      <c r="C26" s="1" t="s">
        <v>249</v>
      </c>
      <c r="D26" s="79" t="s">
        <v>241</v>
      </c>
      <c r="E26" s="90"/>
    </row>
    <row r="27" spans="1:5" s="1" customFormat="1" x14ac:dyDescent="0.3">
      <c r="A27" s="21" t="s">
        <v>311</v>
      </c>
      <c r="B27" s="21" t="s">
        <v>313</v>
      </c>
      <c r="C27" s="21" t="s">
        <v>89</v>
      </c>
      <c r="D27" s="79" t="s">
        <v>241</v>
      </c>
      <c r="E27" s="90"/>
    </row>
    <row r="28" spans="1:5" x14ac:dyDescent="0.3">
      <c r="A28" s="1" t="s">
        <v>85</v>
      </c>
      <c r="B28" s="1" t="s">
        <v>90</v>
      </c>
      <c r="C28" s="1" t="s">
        <v>89</v>
      </c>
      <c r="D28" s="77" t="s">
        <v>242</v>
      </c>
      <c r="E28" s="90"/>
    </row>
    <row r="29" spans="1:5" x14ac:dyDescent="0.3">
      <c r="A29" s="1" t="s">
        <v>86</v>
      </c>
      <c r="B29" s="1" t="s">
        <v>91</v>
      </c>
      <c r="C29" s="1" t="s">
        <v>89</v>
      </c>
      <c r="D29" s="77" t="s">
        <v>242</v>
      </c>
      <c r="E29" s="90"/>
    </row>
    <row r="30" spans="1:5" x14ac:dyDescent="0.3">
      <c r="A30" s="1" t="s">
        <v>87</v>
      </c>
      <c r="B30" s="1" t="s">
        <v>209</v>
      </c>
      <c r="C30" s="1" t="s">
        <v>89</v>
      </c>
      <c r="D30" s="77" t="s">
        <v>242</v>
      </c>
      <c r="E30" s="90"/>
    </row>
    <row r="31" spans="1:5" x14ac:dyDescent="0.3">
      <c r="A31" s="1" t="s">
        <v>92</v>
      </c>
      <c r="B31" s="1" t="s">
        <v>213</v>
      </c>
      <c r="C31" s="1" t="s">
        <v>132</v>
      </c>
      <c r="D31" s="79" t="s">
        <v>243</v>
      </c>
      <c r="E31" s="91"/>
    </row>
    <row r="32" spans="1:5" x14ac:dyDescent="0.3">
      <c r="A32" s="1" t="s">
        <v>93</v>
      </c>
      <c r="B32" s="1" t="s">
        <v>210</v>
      </c>
      <c r="C32" s="1" t="s">
        <v>132</v>
      </c>
      <c r="D32" s="79" t="s">
        <v>243</v>
      </c>
      <c r="E32" s="91"/>
    </row>
    <row r="33" spans="1:5" s="1" customFormat="1" x14ac:dyDescent="0.3">
      <c r="A33" s="1" t="s">
        <v>94</v>
      </c>
      <c r="B33" s="1" t="s">
        <v>211</v>
      </c>
      <c r="C33" s="1" t="s">
        <v>132</v>
      </c>
      <c r="D33" s="79" t="s">
        <v>243</v>
      </c>
      <c r="E33" s="91"/>
    </row>
    <row r="34" spans="1:5" s="1" customFormat="1" x14ac:dyDescent="0.3">
      <c r="A34" s="18" t="s">
        <v>95</v>
      </c>
      <c r="B34" s="18" t="s">
        <v>345</v>
      </c>
      <c r="C34" s="18" t="s">
        <v>132</v>
      </c>
      <c r="D34" s="79" t="s">
        <v>243</v>
      </c>
      <c r="E34" s="91"/>
    </row>
    <row r="35" spans="1:5" s="1" customFormat="1" x14ac:dyDescent="0.3">
      <c r="A35" s="1" t="s">
        <v>96</v>
      </c>
      <c r="B35" s="1" t="s">
        <v>212</v>
      </c>
      <c r="C35" s="1" t="s">
        <v>132</v>
      </c>
      <c r="D35" s="79" t="s">
        <v>243</v>
      </c>
      <c r="E35" s="91"/>
    </row>
    <row r="37" spans="1:5" s="15" customFormat="1" x14ac:dyDescent="0.3">
      <c r="A37" s="16" t="s">
        <v>370</v>
      </c>
    </row>
    <row r="38" spans="1:5" s="1" customFormat="1" x14ac:dyDescent="0.3">
      <c r="A38" s="30" t="s">
        <v>4</v>
      </c>
      <c r="B38" s="30" t="s">
        <v>0</v>
      </c>
    </row>
    <row r="39" spans="1:5" s="1" customFormat="1" x14ac:dyDescent="0.3">
      <c r="A39" s="30" t="s">
        <v>5</v>
      </c>
      <c r="B39" s="30" t="s">
        <v>1</v>
      </c>
    </row>
    <row r="40" spans="1:5" s="1" customFormat="1" x14ac:dyDescent="0.3">
      <c r="A40" s="30" t="s">
        <v>6</v>
      </c>
      <c r="B40" s="30" t="s">
        <v>2</v>
      </c>
      <c r="D40" s="78"/>
    </row>
    <row r="41" spans="1:5" s="1" customFormat="1" x14ac:dyDescent="0.3">
      <c r="A41" s="1" t="s">
        <v>58</v>
      </c>
      <c r="B41" s="1" t="s">
        <v>279</v>
      </c>
      <c r="C41" s="1" t="s">
        <v>249</v>
      </c>
      <c r="D41" s="80" t="s">
        <v>346</v>
      </c>
    </row>
    <row r="42" spans="1:5" s="1" customFormat="1" x14ac:dyDescent="0.3">
      <c r="A42" s="95" t="s">
        <v>57</v>
      </c>
      <c r="B42" s="80" t="s">
        <v>250</v>
      </c>
      <c r="C42" s="1" t="s">
        <v>249</v>
      </c>
      <c r="D42" s="80" t="s">
        <v>347</v>
      </c>
      <c r="E42" s="89"/>
    </row>
    <row r="43" spans="1:5" s="1" customFormat="1" x14ac:dyDescent="0.3">
      <c r="A43" s="95" t="s">
        <v>223</v>
      </c>
      <c r="B43" s="80" t="s">
        <v>224</v>
      </c>
      <c r="C43" s="1" t="s">
        <v>131</v>
      </c>
      <c r="D43" s="80" t="s">
        <v>348</v>
      </c>
      <c r="E43" s="89"/>
    </row>
    <row r="44" spans="1:5" s="1" customFormat="1" x14ac:dyDescent="0.3">
      <c r="A44" s="95" t="s">
        <v>59</v>
      </c>
      <c r="B44" s="80" t="s">
        <v>69</v>
      </c>
      <c r="C44" s="1" t="s">
        <v>251</v>
      </c>
      <c r="D44" s="80" t="s">
        <v>346</v>
      </c>
      <c r="E44" s="89"/>
    </row>
    <row r="45" spans="1:5" s="1" customFormat="1" x14ac:dyDescent="0.3">
      <c r="A45" s="95" t="s">
        <v>60</v>
      </c>
      <c r="B45" s="80" t="s">
        <v>70</v>
      </c>
      <c r="C45" s="1" t="s">
        <v>251</v>
      </c>
      <c r="D45" s="80" t="s">
        <v>347</v>
      </c>
      <c r="E45" s="89"/>
    </row>
    <row r="46" spans="1:5" s="1" customFormat="1" x14ac:dyDescent="0.3">
      <c r="A46" s="95" t="s">
        <v>61</v>
      </c>
      <c r="B46" s="80" t="s">
        <v>252</v>
      </c>
      <c r="C46" s="1" t="s">
        <v>251</v>
      </c>
      <c r="D46" s="80" t="s">
        <v>349</v>
      </c>
      <c r="E46" s="89"/>
    </row>
    <row r="47" spans="1:5" s="1" customFormat="1" x14ac:dyDescent="0.3">
      <c r="A47" s="95" t="s">
        <v>62</v>
      </c>
      <c r="B47" s="80" t="s">
        <v>71</v>
      </c>
      <c r="C47" s="1" t="s">
        <v>249</v>
      </c>
      <c r="D47" s="80" t="s">
        <v>350</v>
      </c>
      <c r="E47" s="89"/>
    </row>
    <row r="48" spans="1:5" s="1" customFormat="1" x14ac:dyDescent="0.3">
      <c r="A48" s="95" t="s">
        <v>63</v>
      </c>
      <c r="B48" s="80" t="s">
        <v>72</v>
      </c>
      <c r="C48" s="1" t="s">
        <v>249</v>
      </c>
      <c r="D48" s="80" t="s">
        <v>350</v>
      </c>
      <c r="E48" s="89"/>
    </row>
    <row r="49" spans="1:5" s="1" customFormat="1" x14ac:dyDescent="0.3">
      <c r="A49" s="95" t="s">
        <v>225</v>
      </c>
      <c r="B49" s="80" t="s">
        <v>253</v>
      </c>
      <c r="C49" s="1" t="s">
        <v>254</v>
      </c>
      <c r="D49" s="80" t="s">
        <v>350</v>
      </c>
      <c r="E49" s="89"/>
    </row>
    <row r="50" spans="1:5" s="1" customFormat="1" x14ac:dyDescent="0.3">
      <c r="A50" s="95" t="s">
        <v>64</v>
      </c>
      <c r="B50" s="80" t="s">
        <v>73</v>
      </c>
      <c r="C50" s="1" t="s">
        <v>249</v>
      </c>
      <c r="D50" s="80" t="s">
        <v>350</v>
      </c>
      <c r="E50" s="89"/>
    </row>
    <row r="51" spans="1:5" s="1" customFormat="1" x14ac:dyDescent="0.3">
      <c r="A51" s="95" t="s">
        <v>65</v>
      </c>
      <c r="B51" s="80" t="s">
        <v>216</v>
      </c>
      <c r="C51" s="1" t="s">
        <v>131</v>
      </c>
      <c r="D51" s="80" t="s">
        <v>350</v>
      </c>
      <c r="E51" s="89"/>
    </row>
    <row r="52" spans="1:5" s="82" customFormat="1" x14ac:dyDescent="0.3">
      <c r="A52" s="81" t="s">
        <v>272</v>
      </c>
      <c r="B52" s="80" t="s">
        <v>219</v>
      </c>
      <c r="C52" s="95" t="s">
        <v>131</v>
      </c>
      <c r="D52" s="80" t="s">
        <v>351</v>
      </c>
      <c r="E52" s="89"/>
    </row>
    <row r="53" spans="1:5" s="82" customFormat="1" x14ac:dyDescent="0.3">
      <c r="A53" s="81" t="s">
        <v>273</v>
      </c>
      <c r="B53" s="80" t="s">
        <v>218</v>
      </c>
      <c r="C53" s="95" t="s">
        <v>131</v>
      </c>
      <c r="D53" s="80" t="s">
        <v>351</v>
      </c>
      <c r="E53" s="89"/>
    </row>
    <row r="54" spans="1:5" s="82" customFormat="1" x14ac:dyDescent="0.3">
      <c r="A54" s="81" t="s">
        <v>274</v>
      </c>
      <c r="B54" s="80" t="s">
        <v>220</v>
      </c>
      <c r="C54" s="95" t="s">
        <v>131</v>
      </c>
      <c r="D54" s="80" t="s">
        <v>351</v>
      </c>
      <c r="E54" s="89"/>
    </row>
    <row r="55" spans="1:5" s="1" customFormat="1" x14ac:dyDescent="0.3">
      <c r="A55" s="81" t="s">
        <v>276</v>
      </c>
      <c r="B55" s="79" t="s">
        <v>54</v>
      </c>
      <c r="C55" s="1" t="s">
        <v>249</v>
      </c>
      <c r="D55" s="80" t="s">
        <v>240</v>
      </c>
      <c r="E55" s="89"/>
    </row>
    <row r="56" spans="1:5" s="1" customFormat="1" x14ac:dyDescent="0.3">
      <c r="A56" s="81" t="s">
        <v>66</v>
      </c>
      <c r="B56" s="79" t="s">
        <v>277</v>
      </c>
      <c r="C56" s="1" t="s">
        <v>249</v>
      </c>
      <c r="D56" s="80" t="s">
        <v>240</v>
      </c>
      <c r="E56" s="89"/>
    </row>
    <row r="57" spans="1:5" s="1" customFormat="1" x14ac:dyDescent="0.3">
      <c r="A57" s="1" t="s">
        <v>67</v>
      </c>
      <c r="B57" s="79" t="s">
        <v>278</v>
      </c>
      <c r="C57" s="1" t="s">
        <v>255</v>
      </c>
      <c r="D57" s="80" t="s">
        <v>240</v>
      </c>
      <c r="E57" s="89"/>
    </row>
    <row r="58" spans="1:5" s="1" customFormat="1" x14ac:dyDescent="0.3">
      <c r="A58" s="76"/>
      <c r="D58" s="79"/>
    </row>
    <row r="59" spans="1:5" s="15" customFormat="1" x14ac:dyDescent="0.3">
      <c r="A59" s="16" t="s">
        <v>363</v>
      </c>
    </row>
    <row r="60" spans="1:5" s="1" customFormat="1" x14ac:dyDescent="0.3">
      <c r="A60" s="30" t="s">
        <v>4</v>
      </c>
      <c r="B60" s="30" t="s">
        <v>0</v>
      </c>
    </row>
    <row r="61" spans="1:5" s="1" customFormat="1" x14ac:dyDescent="0.3">
      <c r="A61" s="30" t="s">
        <v>5</v>
      </c>
      <c r="B61" s="30" t="s">
        <v>1</v>
      </c>
    </row>
    <row r="62" spans="1:5" s="1" customFormat="1" x14ac:dyDescent="0.3">
      <c r="A62" s="30" t="s">
        <v>6</v>
      </c>
      <c r="B62" s="30" t="s">
        <v>2</v>
      </c>
      <c r="D62" s="78"/>
    </row>
    <row r="63" spans="1:5" s="1" customFormat="1" x14ac:dyDescent="0.3">
      <c r="A63" s="80" t="s">
        <v>296</v>
      </c>
      <c r="B63" s="86" t="s">
        <v>256</v>
      </c>
      <c r="C63" s="1" t="s">
        <v>249</v>
      </c>
      <c r="D63" s="86" t="s">
        <v>126</v>
      </c>
      <c r="E63" s="87"/>
    </row>
    <row r="64" spans="1:5" s="1" customFormat="1" x14ac:dyDescent="0.3">
      <c r="A64" s="81" t="s">
        <v>297</v>
      </c>
      <c r="B64" s="86" t="s">
        <v>154</v>
      </c>
      <c r="C64" s="1" t="s">
        <v>131</v>
      </c>
      <c r="D64" s="86" t="s">
        <v>126</v>
      </c>
      <c r="E64" s="87"/>
    </row>
    <row r="65" spans="1:5" s="1" customFormat="1" x14ac:dyDescent="0.3">
      <c r="A65" s="80" t="s">
        <v>157</v>
      </c>
      <c r="B65" s="86" t="s">
        <v>156</v>
      </c>
      <c r="C65" s="1" t="s">
        <v>158</v>
      </c>
      <c r="D65" s="86" t="s">
        <v>244</v>
      </c>
      <c r="E65" s="87"/>
    </row>
    <row r="66" spans="1:5" s="1" customFormat="1" x14ac:dyDescent="0.3">
      <c r="A66" s="79" t="s">
        <v>319</v>
      </c>
      <c r="B66" s="80" t="s">
        <v>258</v>
      </c>
      <c r="C66" s="18" t="s">
        <v>249</v>
      </c>
      <c r="D66" s="80" t="s">
        <v>245</v>
      </c>
      <c r="E66" s="87"/>
    </row>
    <row r="67" spans="1:5" s="1" customFormat="1" x14ac:dyDescent="0.3">
      <c r="A67" s="79" t="s">
        <v>317</v>
      </c>
      <c r="B67" s="80" t="s">
        <v>257</v>
      </c>
      <c r="C67" s="18" t="s">
        <v>131</v>
      </c>
      <c r="D67" s="80" t="s">
        <v>245</v>
      </c>
      <c r="E67" s="89"/>
    </row>
    <row r="68" spans="1:5" s="1" customFormat="1" x14ac:dyDescent="0.3">
      <c r="A68" s="79" t="s">
        <v>320</v>
      </c>
      <c r="B68" s="80" t="s">
        <v>260</v>
      </c>
      <c r="C68" s="18" t="s">
        <v>249</v>
      </c>
      <c r="D68" s="80" t="s">
        <v>246</v>
      </c>
      <c r="E68" s="89"/>
    </row>
    <row r="69" spans="1:5" s="1" customFormat="1" x14ac:dyDescent="0.3">
      <c r="A69" s="79" t="s">
        <v>343</v>
      </c>
      <c r="B69" s="80" t="s">
        <v>342</v>
      </c>
      <c r="C69" s="18" t="s">
        <v>131</v>
      </c>
      <c r="D69" s="80" t="s">
        <v>246</v>
      </c>
      <c r="E69" s="89"/>
    </row>
    <row r="70" spans="1:5" s="1" customFormat="1" x14ac:dyDescent="0.3">
      <c r="A70" s="79" t="s">
        <v>318</v>
      </c>
      <c r="B70" s="80" t="s">
        <v>259</v>
      </c>
      <c r="C70" s="18" t="s">
        <v>131</v>
      </c>
      <c r="D70" s="80" t="s">
        <v>245</v>
      </c>
      <c r="E70" s="89"/>
    </row>
    <row r="71" spans="1:5" s="1" customFormat="1" x14ac:dyDescent="0.3">
      <c r="A71" s="80" t="s">
        <v>304</v>
      </c>
      <c r="B71" s="80" t="s">
        <v>261</v>
      </c>
      <c r="C71" s="1" t="s">
        <v>131</v>
      </c>
      <c r="D71" s="80" t="s">
        <v>247</v>
      </c>
      <c r="E71" s="89"/>
    </row>
    <row r="72" spans="1:5" s="1" customFormat="1" x14ac:dyDescent="0.3">
      <c r="A72" s="80" t="s">
        <v>302</v>
      </c>
      <c r="B72" s="80" t="s">
        <v>309</v>
      </c>
      <c r="C72" s="1" t="s">
        <v>143</v>
      </c>
      <c r="D72" s="80" t="s">
        <v>248</v>
      </c>
      <c r="E72" s="133" t="s">
        <v>303</v>
      </c>
    </row>
    <row r="73" spans="1:5" s="1" customFormat="1" x14ac:dyDescent="0.3">
      <c r="A73" s="80" t="s">
        <v>321</v>
      </c>
      <c r="B73" s="80" t="s">
        <v>263</v>
      </c>
      <c r="C73" s="18" t="s">
        <v>249</v>
      </c>
      <c r="D73" s="80" t="s">
        <v>126</v>
      </c>
      <c r="E73" s="89"/>
    </row>
    <row r="74" spans="1:5" s="1" customFormat="1" x14ac:dyDescent="0.3">
      <c r="A74" s="80" t="s">
        <v>305</v>
      </c>
      <c r="B74" s="80" t="s">
        <v>262</v>
      </c>
      <c r="C74" s="1" t="s">
        <v>131</v>
      </c>
      <c r="D74" s="86" t="s">
        <v>126</v>
      </c>
      <c r="E74" s="89"/>
    </row>
    <row r="75" spans="1:5" s="1" customFormat="1" x14ac:dyDescent="0.3">
      <c r="A75" s="80" t="s">
        <v>323</v>
      </c>
      <c r="B75" s="80" t="s">
        <v>322</v>
      </c>
      <c r="C75" s="1" t="s">
        <v>249</v>
      </c>
      <c r="D75" s="86" t="s">
        <v>126</v>
      </c>
      <c r="E75" s="89"/>
    </row>
    <row r="76" spans="1:5" s="1" customFormat="1" x14ac:dyDescent="0.3">
      <c r="A76" s="80" t="s">
        <v>324</v>
      </c>
      <c r="B76" s="80" t="s">
        <v>325</v>
      </c>
      <c r="C76" s="18" t="s">
        <v>131</v>
      </c>
      <c r="D76" s="80" t="s">
        <v>126</v>
      </c>
      <c r="E76" s="89"/>
    </row>
    <row r="77" spans="1:5" s="1" customFormat="1" x14ac:dyDescent="0.3">
      <c r="A77" s="76"/>
      <c r="D77" s="79"/>
    </row>
    <row r="78" spans="1:5" s="74" customFormat="1" x14ac:dyDescent="0.3">
      <c r="A78" s="83" t="s">
        <v>364</v>
      </c>
    </row>
    <row r="79" spans="1:5" x14ac:dyDescent="0.3">
      <c r="A79" s="30" t="s">
        <v>4</v>
      </c>
      <c r="B79" s="30" t="s">
        <v>0</v>
      </c>
    </row>
    <row r="80" spans="1:5" x14ac:dyDescent="0.3">
      <c r="A80" s="30" t="s">
        <v>5</v>
      </c>
      <c r="B80" s="30" t="s">
        <v>1</v>
      </c>
    </row>
    <row r="81" spans="1:4" x14ac:dyDescent="0.3">
      <c r="A81" s="30" t="s">
        <v>6</v>
      </c>
      <c r="B81" s="30" t="s">
        <v>2</v>
      </c>
    </row>
    <row r="82" spans="1:4" x14ac:dyDescent="0.3">
      <c r="A82" s="120" t="s">
        <v>111</v>
      </c>
      <c r="B82" t="s">
        <v>105</v>
      </c>
      <c r="C82" t="s">
        <v>264</v>
      </c>
      <c r="D82" s="1" t="s">
        <v>285</v>
      </c>
    </row>
    <row r="83" spans="1:4" x14ac:dyDescent="0.3">
      <c r="A83" s="120" t="s">
        <v>112</v>
      </c>
      <c r="B83" t="s">
        <v>97</v>
      </c>
      <c r="C83" s="1" t="s">
        <v>264</v>
      </c>
      <c r="D83" s="1" t="s">
        <v>286</v>
      </c>
    </row>
    <row r="84" spans="1:4" x14ac:dyDescent="0.3">
      <c r="A84" s="120" t="s">
        <v>113</v>
      </c>
      <c r="B84" s="1" t="s">
        <v>98</v>
      </c>
      <c r="C84" s="1" t="s">
        <v>264</v>
      </c>
      <c r="D84" s="1" t="s">
        <v>285</v>
      </c>
    </row>
    <row r="85" spans="1:4" x14ac:dyDescent="0.3">
      <c r="A85" s="120" t="s">
        <v>113</v>
      </c>
      <c r="B85" t="s">
        <v>99</v>
      </c>
      <c r="C85" s="1" t="s">
        <v>264</v>
      </c>
      <c r="D85" s="1" t="s">
        <v>286</v>
      </c>
    </row>
    <row r="86" spans="1:4" s="1" customFormat="1" x14ac:dyDescent="0.3">
      <c r="A86" s="120" t="s">
        <v>116</v>
      </c>
      <c r="B86" s="1" t="s">
        <v>124</v>
      </c>
      <c r="C86" s="1" t="s">
        <v>131</v>
      </c>
      <c r="D86" s="1" t="s">
        <v>232</v>
      </c>
    </row>
    <row r="87" spans="1:4" x14ac:dyDescent="0.3">
      <c r="A87" s="120" t="s">
        <v>115</v>
      </c>
      <c r="B87" s="1" t="s">
        <v>284</v>
      </c>
      <c r="C87" t="s">
        <v>265</v>
      </c>
      <c r="D87" s="1" t="s">
        <v>232</v>
      </c>
    </row>
    <row r="88" spans="1:4" x14ac:dyDescent="0.3">
      <c r="A88" s="123" t="s">
        <v>114</v>
      </c>
      <c r="B88" s="1" t="s">
        <v>100</v>
      </c>
      <c r="C88" t="s">
        <v>266</v>
      </c>
      <c r="D88" s="1" t="s">
        <v>125</v>
      </c>
    </row>
    <row r="89" spans="1:4" x14ac:dyDescent="0.3">
      <c r="A89" s="123" t="s">
        <v>287</v>
      </c>
      <c r="B89" s="1" t="s">
        <v>101</v>
      </c>
      <c r="C89" s="1" t="s">
        <v>266</v>
      </c>
      <c r="D89" s="1" t="s">
        <v>125</v>
      </c>
    </row>
    <row r="90" spans="1:4" x14ac:dyDescent="0.3">
      <c r="A90" s="123" t="s">
        <v>107</v>
      </c>
      <c r="B90" s="1" t="s">
        <v>102</v>
      </c>
      <c r="C90" s="1" t="s">
        <v>131</v>
      </c>
      <c r="D90" t="s">
        <v>125</v>
      </c>
    </row>
    <row r="91" spans="1:4" x14ac:dyDescent="0.3">
      <c r="A91" s="123" t="s">
        <v>108</v>
      </c>
      <c r="B91" t="s">
        <v>103</v>
      </c>
      <c r="C91" s="1" t="s">
        <v>266</v>
      </c>
      <c r="D91" s="1" t="s">
        <v>126</v>
      </c>
    </row>
    <row r="92" spans="1:4" x14ac:dyDescent="0.3">
      <c r="A92" s="123" t="s">
        <v>109</v>
      </c>
      <c r="B92" t="s">
        <v>106</v>
      </c>
      <c r="C92" s="1" t="s">
        <v>266</v>
      </c>
      <c r="D92" s="1" t="s">
        <v>126</v>
      </c>
    </row>
    <row r="93" spans="1:4" x14ac:dyDescent="0.3">
      <c r="A93" s="123" t="s">
        <v>110</v>
      </c>
      <c r="B93" s="1" t="s">
        <v>104</v>
      </c>
      <c r="C93" s="1" t="s">
        <v>131</v>
      </c>
      <c r="D93" t="s">
        <v>126</v>
      </c>
    </row>
    <row r="94" spans="1:4" x14ac:dyDescent="0.3">
      <c r="A94" s="79" t="s">
        <v>120</v>
      </c>
      <c r="B94" s="84" t="s">
        <v>117</v>
      </c>
      <c r="C94" t="s">
        <v>268</v>
      </c>
      <c r="D94" t="s">
        <v>126</v>
      </c>
    </row>
    <row r="95" spans="1:4" x14ac:dyDescent="0.3">
      <c r="A95" s="79" t="s">
        <v>121</v>
      </c>
      <c r="B95" s="85" t="s">
        <v>118</v>
      </c>
      <c r="C95" s="1" t="s">
        <v>131</v>
      </c>
      <c r="D95" s="1" t="s">
        <v>126</v>
      </c>
    </row>
    <row r="96" spans="1:4" x14ac:dyDescent="0.3">
      <c r="A96" s="79" t="s">
        <v>122</v>
      </c>
      <c r="B96" s="84" t="s">
        <v>119</v>
      </c>
      <c r="C96" s="1" t="s">
        <v>131</v>
      </c>
      <c r="D96" s="1" t="s">
        <v>127</v>
      </c>
    </row>
    <row r="97" spans="1:5" x14ac:dyDescent="0.3">
      <c r="A97" s="80" t="s">
        <v>123</v>
      </c>
      <c r="B97" s="84" t="s">
        <v>353</v>
      </c>
      <c r="C97" t="s">
        <v>143</v>
      </c>
      <c r="D97" s="1" t="s">
        <v>127</v>
      </c>
      <c r="E97" s="1" t="s">
        <v>267</v>
      </c>
    </row>
    <row r="98" spans="1:5" s="21" customFormat="1" x14ac:dyDescent="0.3">
      <c r="A98" s="80" t="s">
        <v>128</v>
      </c>
      <c r="B98" s="84" t="s">
        <v>354</v>
      </c>
      <c r="C98" s="1" t="s">
        <v>249</v>
      </c>
      <c r="D98" s="21" t="s">
        <v>356</v>
      </c>
    </row>
    <row r="99" spans="1:5" s="21" customFormat="1" x14ac:dyDescent="0.3">
      <c r="A99" s="80" t="s">
        <v>129</v>
      </c>
      <c r="B99" s="84" t="s">
        <v>130</v>
      </c>
      <c r="C99" s="1" t="s">
        <v>131</v>
      </c>
      <c r="D99" s="21" t="s">
        <v>356</v>
      </c>
    </row>
    <row r="101" spans="1:5" s="74" customFormat="1" x14ac:dyDescent="0.3">
      <c r="A101" s="83" t="s">
        <v>365</v>
      </c>
    </row>
    <row r="102" spans="1:5" s="1" customFormat="1" x14ac:dyDescent="0.3">
      <c r="A102" s="1" t="s">
        <v>4</v>
      </c>
      <c r="B102" s="1" t="s">
        <v>0</v>
      </c>
    </row>
    <row r="103" spans="1:5" s="1" customFormat="1" x14ac:dyDescent="0.3">
      <c r="A103" s="1" t="s">
        <v>5</v>
      </c>
      <c r="B103" s="1" t="s">
        <v>1</v>
      </c>
    </row>
    <row r="104" spans="1:5" s="1" customFormat="1" x14ac:dyDescent="0.3">
      <c r="A104" s="1" t="s">
        <v>6</v>
      </c>
      <c r="B104" s="1" t="s">
        <v>2</v>
      </c>
      <c r="D104" s="78"/>
    </row>
    <row r="105" spans="1:5" s="1" customFormat="1" x14ac:dyDescent="0.3">
      <c r="A105" s="1" t="s">
        <v>164</v>
      </c>
      <c r="B105" s="1" t="s">
        <v>68</v>
      </c>
      <c r="C105" s="1" t="s">
        <v>249</v>
      </c>
      <c r="D105" s="86" t="s">
        <v>126</v>
      </c>
    </row>
    <row r="106" spans="1:5" x14ac:dyDescent="0.3">
      <c r="A106" s="1" t="s">
        <v>165</v>
      </c>
      <c r="B106" s="86" t="s">
        <v>184</v>
      </c>
      <c r="C106" t="s">
        <v>249</v>
      </c>
      <c r="D106" s="86" t="s">
        <v>126</v>
      </c>
      <c r="E106" s="87"/>
    </row>
    <row r="107" spans="1:5" x14ac:dyDescent="0.3">
      <c r="A107" s="1" t="s">
        <v>166</v>
      </c>
      <c r="B107" s="86" t="s">
        <v>233</v>
      </c>
      <c r="C107" s="1" t="s">
        <v>131</v>
      </c>
      <c r="D107" s="86" t="s">
        <v>226</v>
      </c>
      <c r="E107" s="87"/>
    </row>
    <row r="108" spans="1:5" s="1" customFormat="1" x14ac:dyDescent="0.3">
      <c r="A108" s="1" t="s">
        <v>167</v>
      </c>
      <c r="B108" s="86" t="s">
        <v>161</v>
      </c>
      <c r="C108" s="1" t="s">
        <v>249</v>
      </c>
      <c r="D108" s="86" t="s">
        <v>339</v>
      </c>
      <c r="E108" s="87"/>
    </row>
    <row r="109" spans="1:5" x14ac:dyDescent="0.3">
      <c r="A109" s="1" t="s">
        <v>168</v>
      </c>
      <c r="B109" s="86" t="s">
        <v>234</v>
      </c>
      <c r="C109" s="1" t="s">
        <v>131</v>
      </c>
      <c r="D109" s="86" t="s">
        <v>338</v>
      </c>
      <c r="E109" s="87"/>
    </row>
    <row r="110" spans="1:5" x14ac:dyDescent="0.3">
      <c r="A110" s="95" t="s">
        <v>169</v>
      </c>
      <c r="B110" s="86" t="s">
        <v>188</v>
      </c>
      <c r="C110" s="1" t="s">
        <v>131</v>
      </c>
      <c r="D110" s="79" t="s">
        <v>294</v>
      </c>
      <c r="E110" s="88"/>
    </row>
    <row r="111" spans="1:5" x14ac:dyDescent="0.3">
      <c r="A111" s="95" t="s">
        <v>170</v>
      </c>
      <c r="B111" s="86" t="s">
        <v>189</v>
      </c>
      <c r="C111" s="1" t="s">
        <v>131</v>
      </c>
      <c r="D111" s="80" t="s">
        <v>341</v>
      </c>
      <c r="E111" s="88"/>
    </row>
    <row r="112" spans="1:5" x14ac:dyDescent="0.3">
      <c r="A112" s="95" t="s">
        <v>171</v>
      </c>
      <c r="B112" s="86" t="s">
        <v>235</v>
      </c>
      <c r="C112" s="1" t="s">
        <v>131</v>
      </c>
      <c r="D112" s="80" t="s">
        <v>326</v>
      </c>
      <c r="E112" s="88"/>
    </row>
    <row r="113" spans="1:5" x14ac:dyDescent="0.3">
      <c r="A113" s="95" t="s">
        <v>172</v>
      </c>
      <c r="B113" s="86" t="s">
        <v>271</v>
      </c>
      <c r="C113" t="s">
        <v>181</v>
      </c>
      <c r="D113" s="80" t="s">
        <v>344</v>
      </c>
      <c r="E113" s="88"/>
    </row>
    <row r="114" spans="1:5" x14ac:dyDescent="0.3">
      <c r="A114" s="95" t="s">
        <v>173</v>
      </c>
      <c r="B114" s="86" t="s">
        <v>236</v>
      </c>
      <c r="C114" s="1" t="s">
        <v>131</v>
      </c>
      <c r="D114" s="86" t="s">
        <v>227</v>
      </c>
      <c r="E114" s="87"/>
    </row>
    <row r="115" spans="1:5" x14ac:dyDescent="0.3">
      <c r="A115" s="95" t="s">
        <v>174</v>
      </c>
      <c r="B115" s="86" t="s">
        <v>196</v>
      </c>
      <c r="C115" s="18" t="s">
        <v>131</v>
      </c>
      <c r="D115" s="86" t="s">
        <v>340</v>
      </c>
      <c r="E115" s="87"/>
    </row>
    <row r="116" spans="1:5" x14ac:dyDescent="0.3">
      <c r="A116" s="21" t="s">
        <v>289</v>
      </c>
      <c r="B116" s="80" t="s">
        <v>237</v>
      </c>
      <c r="C116" s="18" t="s">
        <v>131</v>
      </c>
      <c r="D116" s="80" t="s">
        <v>230</v>
      </c>
      <c r="E116" s="87"/>
    </row>
    <row r="117" spans="1:5" x14ac:dyDescent="0.3">
      <c r="A117" s="21" t="s">
        <v>290</v>
      </c>
      <c r="B117" s="79" t="s">
        <v>238</v>
      </c>
      <c r="C117" s="18" t="s">
        <v>131</v>
      </c>
      <c r="D117" s="80" t="s">
        <v>328</v>
      </c>
      <c r="E117" s="88"/>
    </row>
    <row r="118" spans="1:5" x14ac:dyDescent="0.3">
      <c r="A118" s="21" t="s">
        <v>291</v>
      </c>
      <c r="B118" s="79" t="s">
        <v>200</v>
      </c>
      <c r="C118" s="18" t="s">
        <v>251</v>
      </c>
      <c r="D118" s="80" t="s">
        <v>330</v>
      </c>
      <c r="E118" s="88"/>
    </row>
    <row r="119" spans="1:5" s="1" customFormat="1" x14ac:dyDescent="0.3">
      <c r="A119" s="21" t="s">
        <v>175</v>
      </c>
      <c r="B119" s="79" t="s">
        <v>307</v>
      </c>
      <c r="C119" s="18" t="s">
        <v>249</v>
      </c>
      <c r="D119" s="80" t="s">
        <v>334</v>
      </c>
      <c r="E119" s="88"/>
    </row>
    <row r="120" spans="1:5" s="1" customFormat="1" x14ac:dyDescent="0.3">
      <c r="A120" s="21" t="s">
        <v>176</v>
      </c>
      <c r="B120" s="79" t="s">
        <v>163</v>
      </c>
      <c r="C120" s="18" t="s">
        <v>249</v>
      </c>
      <c r="D120" s="80" t="s">
        <v>293</v>
      </c>
      <c r="E120" s="88"/>
    </row>
    <row r="121" spans="1:5" x14ac:dyDescent="0.3">
      <c r="A121" s="1" t="s">
        <v>177</v>
      </c>
      <c r="B121" s="86" t="s">
        <v>239</v>
      </c>
      <c r="C121" s="18" t="s">
        <v>131</v>
      </c>
      <c r="D121" s="80" t="s">
        <v>333</v>
      </c>
      <c r="E121" s="88"/>
    </row>
    <row r="122" spans="1:5" x14ac:dyDescent="0.3">
      <c r="A122" s="21" t="s">
        <v>292</v>
      </c>
      <c r="B122" s="79" t="s">
        <v>203</v>
      </c>
      <c r="C122" s="18" t="s">
        <v>270</v>
      </c>
      <c r="D122" s="80" t="s">
        <v>229</v>
      </c>
      <c r="E122" s="87"/>
    </row>
    <row r="123" spans="1:5" x14ac:dyDescent="0.3">
      <c r="A123" s="1" t="s">
        <v>178</v>
      </c>
      <c r="B123" s="86" t="s">
        <v>205</v>
      </c>
      <c r="C123" t="s">
        <v>269</v>
      </c>
      <c r="D123" s="86" t="s">
        <v>228</v>
      </c>
      <c r="E123" s="87"/>
    </row>
    <row r="124" spans="1:5" x14ac:dyDescent="0.3">
      <c r="A124" s="1" t="s">
        <v>179</v>
      </c>
      <c r="B124" s="86" t="s">
        <v>207</v>
      </c>
      <c r="C124" s="1" t="s">
        <v>132</v>
      </c>
      <c r="D124" s="86" t="s">
        <v>231</v>
      </c>
      <c r="E124" s="87"/>
    </row>
  </sheetData>
  <mergeCells count="1">
    <mergeCell ref="A1:E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heetViews>
  <sheetFormatPr baseColWidth="10" defaultRowHeight="14.4" x14ac:dyDescent="0.3"/>
  <cols>
    <col min="1" max="1" width="15.5546875" customWidth="1"/>
    <col min="2" max="2" width="26.6640625" bestFit="1" customWidth="1"/>
    <col min="3" max="3" width="15.5546875" customWidth="1"/>
    <col min="4" max="4" width="17" customWidth="1"/>
  </cols>
  <sheetData>
    <row r="1" spans="1:4" ht="36" x14ac:dyDescent="0.3">
      <c r="A1" s="4" t="s">
        <v>0</v>
      </c>
      <c r="B1" s="4" t="s">
        <v>1</v>
      </c>
      <c r="C1" s="4" t="s">
        <v>3</v>
      </c>
      <c r="D1" s="4" t="s">
        <v>53</v>
      </c>
    </row>
    <row r="2" spans="1:4" ht="24.6" x14ac:dyDescent="0.3">
      <c r="A2" s="5"/>
      <c r="B2" s="5"/>
      <c r="C2" s="5"/>
      <c r="D2" s="135" t="s">
        <v>55</v>
      </c>
    </row>
    <row r="3" spans="1:4" x14ac:dyDescent="0.3">
      <c r="A3" s="61" t="s">
        <v>4</v>
      </c>
      <c r="B3" s="61" t="s">
        <v>5</v>
      </c>
      <c r="C3" s="61" t="s">
        <v>6</v>
      </c>
      <c r="D3" s="44" t="s">
        <v>56</v>
      </c>
    </row>
    <row r="4" spans="1:4" x14ac:dyDescent="0.3">
      <c r="A4" s="2" t="s">
        <v>7</v>
      </c>
      <c r="B4" s="2" t="s">
        <v>8</v>
      </c>
      <c r="C4" s="2" t="s">
        <v>9</v>
      </c>
      <c r="D4" s="3">
        <v>71</v>
      </c>
    </row>
    <row r="5" spans="1:4" x14ac:dyDescent="0.3">
      <c r="A5" s="2" t="s">
        <v>10</v>
      </c>
      <c r="B5" s="2" t="s">
        <v>11</v>
      </c>
      <c r="C5" s="2" t="s">
        <v>9</v>
      </c>
      <c r="D5" s="3">
        <v>49</v>
      </c>
    </row>
    <row r="6" spans="1:4" x14ac:dyDescent="0.3">
      <c r="A6" s="2" t="s">
        <v>12</v>
      </c>
      <c r="B6" s="2" t="s">
        <v>13</v>
      </c>
      <c r="C6" s="2" t="s">
        <v>9</v>
      </c>
      <c r="D6" s="3">
        <v>44</v>
      </c>
    </row>
    <row r="7" spans="1:4" x14ac:dyDescent="0.3">
      <c r="A7" s="2" t="s">
        <v>14</v>
      </c>
      <c r="B7" s="2" t="s">
        <v>15</v>
      </c>
      <c r="C7" s="2" t="s">
        <v>9</v>
      </c>
      <c r="D7" s="3">
        <v>49</v>
      </c>
    </row>
    <row r="8" spans="1:4" x14ac:dyDescent="0.3">
      <c r="A8" s="2" t="s">
        <v>16</v>
      </c>
      <c r="B8" s="2" t="s">
        <v>17</v>
      </c>
      <c r="C8" s="2" t="s">
        <v>18</v>
      </c>
      <c r="D8" s="3">
        <v>59</v>
      </c>
    </row>
    <row r="9" spans="1:4" x14ac:dyDescent="0.3">
      <c r="A9" s="2" t="s">
        <v>19</v>
      </c>
      <c r="B9" s="2" t="s">
        <v>20</v>
      </c>
      <c r="C9" s="2" t="s">
        <v>9</v>
      </c>
      <c r="D9" s="3">
        <v>131</v>
      </c>
    </row>
    <row r="10" spans="1:4" x14ac:dyDescent="0.3">
      <c r="A10" s="2" t="s">
        <v>21</v>
      </c>
      <c r="B10" s="2" t="s">
        <v>22</v>
      </c>
      <c r="C10" s="2" t="s">
        <v>9</v>
      </c>
      <c r="D10" s="3">
        <v>92</v>
      </c>
    </row>
    <row r="11" spans="1:4" x14ac:dyDescent="0.3">
      <c r="A11" s="2" t="s">
        <v>23</v>
      </c>
      <c r="B11" s="2" t="s">
        <v>24</v>
      </c>
      <c r="C11" s="2" t="s">
        <v>9</v>
      </c>
      <c r="D11" s="3">
        <v>24</v>
      </c>
    </row>
    <row r="12" spans="1:4" x14ac:dyDescent="0.3">
      <c r="A12" s="2" t="s">
        <v>25</v>
      </c>
      <c r="B12" s="2" t="s">
        <v>26</v>
      </c>
      <c r="C12" s="2" t="s">
        <v>9</v>
      </c>
      <c r="D12" s="3">
        <v>8</v>
      </c>
    </row>
    <row r="13" spans="1:4" x14ac:dyDescent="0.3">
      <c r="A13" s="2" t="s">
        <v>27</v>
      </c>
      <c r="B13" s="2" t="s">
        <v>28</v>
      </c>
      <c r="C13" s="2" t="s">
        <v>9</v>
      </c>
      <c r="D13" s="3">
        <v>37</v>
      </c>
    </row>
    <row r="14" spans="1:4" x14ac:dyDescent="0.3">
      <c r="A14" s="2" t="s">
        <v>29</v>
      </c>
      <c r="B14" s="2" t="s">
        <v>30</v>
      </c>
      <c r="C14" s="2" t="s">
        <v>9</v>
      </c>
      <c r="D14" s="3">
        <v>28</v>
      </c>
    </row>
    <row r="15" spans="1:4" x14ac:dyDescent="0.3">
      <c r="A15" s="2" t="s">
        <v>31</v>
      </c>
      <c r="B15" s="2" t="s">
        <v>32</v>
      </c>
      <c r="C15" s="2" t="s">
        <v>9</v>
      </c>
      <c r="D15" s="3">
        <v>31</v>
      </c>
    </row>
    <row r="16" spans="1:4" x14ac:dyDescent="0.3">
      <c r="A16" s="2" t="s">
        <v>33</v>
      </c>
      <c r="B16" s="2" t="s">
        <v>34</v>
      </c>
      <c r="C16" s="2" t="s">
        <v>9</v>
      </c>
      <c r="D16" s="3">
        <v>43</v>
      </c>
    </row>
    <row r="17" spans="1:4" x14ac:dyDescent="0.3">
      <c r="A17" s="2" t="s">
        <v>35</v>
      </c>
      <c r="B17" s="2" t="s">
        <v>36</v>
      </c>
      <c r="C17" s="2" t="s">
        <v>9</v>
      </c>
      <c r="D17" s="3">
        <v>22</v>
      </c>
    </row>
    <row r="18" spans="1:4" x14ac:dyDescent="0.3">
      <c r="A18" s="2" t="s">
        <v>37</v>
      </c>
      <c r="B18" s="2" t="s">
        <v>38</v>
      </c>
      <c r="C18" s="2" t="s">
        <v>9</v>
      </c>
      <c r="D18" s="3">
        <v>53</v>
      </c>
    </row>
    <row r="19" spans="1:4" x14ac:dyDescent="0.3">
      <c r="A19" s="2" t="s">
        <v>39</v>
      </c>
      <c r="B19" s="2" t="s">
        <v>40</v>
      </c>
      <c r="C19" s="2" t="s">
        <v>9</v>
      </c>
      <c r="D19" s="3">
        <v>24</v>
      </c>
    </row>
    <row r="20" spans="1:4" x14ac:dyDescent="0.3">
      <c r="A20" s="2" t="s">
        <v>41</v>
      </c>
      <c r="B20" s="2" t="s">
        <v>42</v>
      </c>
      <c r="C20" s="2" t="s">
        <v>9</v>
      </c>
      <c r="D20" s="3">
        <v>22</v>
      </c>
    </row>
    <row r="21" spans="1:4" x14ac:dyDescent="0.3">
      <c r="A21" s="2" t="s">
        <v>43</v>
      </c>
      <c r="B21" s="2" t="s">
        <v>44</v>
      </c>
      <c r="C21" s="2" t="s">
        <v>9</v>
      </c>
      <c r="D21" s="3">
        <v>20</v>
      </c>
    </row>
    <row r="22" spans="1:4" x14ac:dyDescent="0.3">
      <c r="A22" s="2" t="s">
        <v>45</v>
      </c>
      <c r="B22" s="2" t="s">
        <v>46</v>
      </c>
      <c r="C22" s="2" t="s">
        <v>9</v>
      </c>
      <c r="D22" s="3">
        <v>90</v>
      </c>
    </row>
    <row r="23" spans="1:4" x14ac:dyDescent="0.3">
      <c r="A23" s="2" t="s">
        <v>47</v>
      </c>
      <c r="B23" s="2" t="s">
        <v>48</v>
      </c>
      <c r="C23" s="2" t="s">
        <v>9</v>
      </c>
      <c r="D23" s="3">
        <v>21</v>
      </c>
    </row>
    <row r="24" spans="1:4" x14ac:dyDescent="0.3">
      <c r="A24" s="2" t="s">
        <v>49</v>
      </c>
      <c r="B24" s="2" t="s">
        <v>50</v>
      </c>
      <c r="C24" s="2" t="s">
        <v>9</v>
      </c>
      <c r="D24" s="3">
        <v>33</v>
      </c>
    </row>
    <row r="25" spans="1:4" x14ac:dyDescent="0.3">
      <c r="A25" s="2" t="s">
        <v>51</v>
      </c>
      <c r="B25" s="2" t="s">
        <v>52</v>
      </c>
      <c r="C25" s="2" t="s">
        <v>9</v>
      </c>
      <c r="D25" s="3">
        <v>12</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workbookViewId="0">
      <selection sqref="A1:D2"/>
    </sheetView>
  </sheetViews>
  <sheetFormatPr baseColWidth="10" defaultRowHeight="14.4" x14ac:dyDescent="0.3"/>
  <cols>
    <col min="1" max="1" width="53.44140625" customWidth="1"/>
    <col min="2" max="2" width="29.77734375" customWidth="1"/>
    <col min="3" max="3" width="3.33203125" customWidth="1"/>
    <col min="4" max="4" width="29.77734375" customWidth="1"/>
  </cols>
  <sheetData>
    <row r="1" spans="1:4" ht="40.049999999999997" customHeight="1" x14ac:dyDescent="0.3">
      <c r="A1" s="205" t="s">
        <v>360</v>
      </c>
      <c r="B1" s="205"/>
      <c r="C1" s="205"/>
      <c r="D1" s="205"/>
    </row>
    <row r="2" spans="1:4" ht="40.049999999999997" customHeight="1" x14ac:dyDescent="0.3">
      <c r="A2" s="205"/>
      <c r="B2" s="205"/>
      <c r="C2" s="205"/>
      <c r="D2" s="205"/>
    </row>
    <row r="4" spans="1:4" ht="41.4" x14ac:dyDescent="0.3">
      <c r="A4" s="139"/>
      <c r="B4" s="140" t="s">
        <v>358</v>
      </c>
      <c r="C4" s="141"/>
      <c r="D4" s="140" t="s">
        <v>359</v>
      </c>
    </row>
    <row r="5" spans="1:4" x14ac:dyDescent="0.3">
      <c r="A5" s="142"/>
      <c r="B5" s="143" t="s">
        <v>46</v>
      </c>
      <c r="C5" s="144"/>
      <c r="D5" s="143" t="s">
        <v>30</v>
      </c>
    </row>
    <row r="6" spans="1:4" x14ac:dyDescent="0.3">
      <c r="A6" s="142"/>
      <c r="B6" s="145"/>
      <c r="C6" s="1"/>
      <c r="D6" s="1"/>
    </row>
    <row r="7" spans="1:4" x14ac:dyDescent="0.3">
      <c r="A7" s="204" t="s">
        <v>361</v>
      </c>
      <c r="B7" s="204"/>
      <c r="C7" s="204"/>
      <c r="D7" s="204"/>
    </row>
    <row r="8" spans="1:4" x14ac:dyDescent="0.3">
      <c r="A8" s="148" t="s">
        <v>88</v>
      </c>
      <c r="B8" s="201">
        <f>VLOOKUP($B$5,Contribuer!$B:$O,3,FALSE)*100</f>
        <v>33.235199999999999</v>
      </c>
      <c r="C8" s="170"/>
      <c r="D8" s="202">
        <f>VLOOKUP($D$5,Contribuer!$B:$O,3,FALSE)*100</f>
        <v>53.6875</v>
      </c>
    </row>
    <row r="9" spans="1:4" ht="24.6" x14ac:dyDescent="0.3">
      <c r="A9" s="147" t="s">
        <v>221</v>
      </c>
      <c r="B9" s="146">
        <f>VLOOKUP($B$5,Contribuer!$B:$O,4,FALSE)</f>
        <v>31866486</v>
      </c>
      <c r="C9" s="171"/>
      <c r="D9" s="146">
        <f>VLOOKUP($D$5,Contribuer!$B:$O,4,FALSE)</f>
        <v>-14516730</v>
      </c>
    </row>
    <row r="10" spans="1:4" x14ac:dyDescent="0.3">
      <c r="A10" s="150" t="s">
        <v>314</v>
      </c>
      <c r="B10" s="171">
        <f>VLOOKUP($B$5,Contribuer!$B:$O,5,FALSE)</f>
        <v>1162643</v>
      </c>
      <c r="C10" s="172"/>
      <c r="D10" s="171">
        <f>VLOOKUP($D$5,Contribuer!$B:$O,5,FALSE)</f>
        <v>805708</v>
      </c>
    </row>
    <row r="11" spans="1:4" ht="24.6" x14ac:dyDescent="0.3">
      <c r="A11" s="151" t="s">
        <v>313</v>
      </c>
      <c r="B11" s="173">
        <f>VLOOKUP($B$5,Contribuer!$B:$O,6,FALSE)</f>
        <v>27.408659407917995</v>
      </c>
      <c r="C11" s="174"/>
      <c r="D11" s="173">
        <f>VLOOKUP($D$5,Contribuer!$B:$O,6,FALSE)</f>
        <v>-18.017358646060359</v>
      </c>
    </row>
    <row r="12" spans="1:4" x14ac:dyDescent="0.3">
      <c r="A12" s="27" t="s">
        <v>90</v>
      </c>
      <c r="B12" s="174">
        <f>VLOOKUP($B$5,Contribuer!$B:$O,7,FALSE)</f>
        <v>839</v>
      </c>
      <c r="C12" s="174"/>
      <c r="D12" s="171">
        <f>VLOOKUP($D$5,Contribuer!$B:$O,7,FALSE)</f>
        <v>1199</v>
      </c>
    </row>
    <row r="13" spans="1:4" x14ac:dyDescent="0.3">
      <c r="A13" s="149" t="s">
        <v>91</v>
      </c>
      <c r="B13" s="171">
        <f>VLOOKUP($B$5,Contribuer!$B:$O,8,FALSE)</f>
        <v>464</v>
      </c>
      <c r="C13" s="171"/>
      <c r="D13" s="170">
        <f>VLOOKUP($D$5,Contribuer!$B:$O,8,FALSE)</f>
        <v>763</v>
      </c>
    </row>
    <row r="14" spans="1:4" x14ac:dyDescent="0.3">
      <c r="A14" s="150" t="s">
        <v>209</v>
      </c>
      <c r="B14" s="171">
        <f>VLOOKUP($B$5,Contribuer!$B:$O,9,FALSE)</f>
        <v>1303</v>
      </c>
      <c r="C14" s="171"/>
      <c r="D14" s="170">
        <f>VLOOKUP($D$5,Contribuer!$B:$O,9,FALSE)</f>
        <v>1962</v>
      </c>
    </row>
    <row r="15" spans="1:4" x14ac:dyDescent="0.3">
      <c r="A15" s="27" t="s">
        <v>213</v>
      </c>
      <c r="B15" s="178">
        <f>VLOOKUP($B$5,Contribuer!$B:$O,10,FALSE)</f>
        <v>11111283774.763105</v>
      </c>
      <c r="C15" s="171"/>
      <c r="D15" s="177">
        <f>VLOOKUP($D$5,Contribuer!$B:$O,10,FALSE)</f>
        <v>8608965512.1810265</v>
      </c>
    </row>
    <row r="16" spans="1:4" x14ac:dyDescent="0.3">
      <c r="A16" s="149" t="s">
        <v>210</v>
      </c>
      <c r="B16" s="179">
        <f>VLOOKUP($B$5,Contribuer!$B:$O,11,FALSE)</f>
        <v>12682543290.9063</v>
      </c>
      <c r="C16" s="172"/>
      <c r="D16" s="178">
        <f>VLOOKUP($D$5,Contribuer!$B:$O,11,FALSE)</f>
        <v>10413222421.199478</v>
      </c>
    </row>
    <row r="17" spans="1:4" ht="24.6" x14ac:dyDescent="0.3">
      <c r="A17" s="152" t="s">
        <v>211</v>
      </c>
      <c r="B17" s="180">
        <f>VLOOKUP($B$5,Contribuer!$B:$O,12,FALSE)</f>
        <v>9699440703.2382698</v>
      </c>
      <c r="C17" s="171"/>
      <c r="D17" s="180">
        <f>VLOOKUP($D$5,Contribuer!$B:$O,12,FALSE)</f>
        <v>7562326016.9762058</v>
      </c>
    </row>
    <row r="18" spans="1:4" ht="24.6" x14ac:dyDescent="0.3">
      <c r="A18" s="151" t="s">
        <v>345</v>
      </c>
      <c r="B18" s="177">
        <f>VLOOKUP($B$5,Contribuer!$B:$O,13,FALSE)</f>
        <v>1411843071.5248356</v>
      </c>
      <c r="C18" s="171"/>
      <c r="D18" s="178">
        <f>VLOOKUP($D$5,Contribuer!$B:$O,13,FALSE)</f>
        <v>1046639495.2048206</v>
      </c>
    </row>
    <row r="19" spans="1:4" ht="24.6" x14ac:dyDescent="0.3">
      <c r="A19" s="147" t="s">
        <v>212</v>
      </c>
      <c r="B19" s="178">
        <f>VLOOKUP($B$5,Contribuer!$B:$O,14,FALSE)</f>
        <v>2983102587.6680241</v>
      </c>
      <c r="C19" s="178"/>
      <c r="D19" s="179">
        <f>VLOOKUP($D$5,Contribuer!$B:$O,14,FALSE)</f>
        <v>2850896404.2232723</v>
      </c>
    </row>
    <row r="21" spans="1:4" x14ac:dyDescent="0.3">
      <c r="A21" s="204" t="s">
        <v>362</v>
      </c>
      <c r="B21" s="204"/>
      <c r="C21" s="204"/>
      <c r="D21" s="204"/>
    </row>
    <row r="22" spans="1:4" x14ac:dyDescent="0.3">
      <c r="A22" s="148" t="s">
        <v>279</v>
      </c>
      <c r="B22" s="148">
        <f>VLOOKUP($B$5,Etudier_Innover!$B:$T,3,FALSE)</f>
        <v>104209</v>
      </c>
      <c r="C22" s="148"/>
      <c r="D22" s="187">
        <f>VLOOKUP($D$5,Etudier_Innover!$B:$T,3,FALSE)</f>
        <v>82041</v>
      </c>
    </row>
    <row r="23" spans="1:4" x14ac:dyDescent="0.3">
      <c r="A23" s="28" t="s">
        <v>250</v>
      </c>
      <c r="B23" s="150">
        <f>VLOOKUP($B$5,Etudier_Innover!$B:$T,4,FALSE)</f>
        <v>118460</v>
      </c>
      <c r="C23" s="150"/>
      <c r="D23" s="185">
        <f>VLOOKUP($D$5,Etudier_Innover!$B:$T,4,FALSE)</f>
        <v>94958</v>
      </c>
    </row>
    <row r="24" spans="1:4" x14ac:dyDescent="0.3">
      <c r="A24" s="159" t="s">
        <v>224</v>
      </c>
      <c r="B24" s="182">
        <f>VLOOKUP($B$5,Etudier_Innover!$B:$T,5,FALSE)</f>
        <v>13.675402316498575</v>
      </c>
      <c r="C24" s="150"/>
      <c r="D24" s="186">
        <f>VLOOKUP($D$5,Etudier_Innover!$B:$T,5,FALSE)</f>
        <v>15.744566741019733</v>
      </c>
    </row>
    <row r="25" spans="1:4" x14ac:dyDescent="0.3">
      <c r="A25" s="159" t="s">
        <v>69</v>
      </c>
      <c r="B25" s="182">
        <f>VLOOKUP($B$5,Etudier_Innover!$B:$T,6,FALSE)</f>
        <v>93.182525403905103</v>
      </c>
      <c r="C25" s="150"/>
      <c r="D25" s="186">
        <f>VLOOKUP($D$5,Etudier_Innover!$B:$T,6,FALSE)</f>
        <v>113.71902705160264</v>
      </c>
    </row>
    <row r="26" spans="1:4" x14ac:dyDescent="0.3">
      <c r="A26" s="159" t="s">
        <v>70</v>
      </c>
      <c r="B26" s="183">
        <f>VLOOKUP($B$5,Etudier_Innover!$B:$T,7,FALSE)</f>
        <v>103.78118867395571</v>
      </c>
      <c r="C26" s="150"/>
      <c r="D26" s="184">
        <f>VLOOKUP($D$5,Etudier_Innover!$B:$T,7,FALSE)</f>
        <v>122.75739391009149</v>
      </c>
    </row>
    <row r="27" spans="1:4" x14ac:dyDescent="0.3">
      <c r="A27" s="159" t="s">
        <v>252</v>
      </c>
      <c r="B27" s="183">
        <f>VLOOKUP($B$5,Etudier_Innover!$B:$T,8,FALSE)</f>
        <v>10.598663270050608</v>
      </c>
      <c r="C27" s="150"/>
      <c r="D27" s="184">
        <f>VLOOKUP($D$5,Etudier_Innover!$B:$T,8,FALSE)</f>
        <v>9.0383668584888568</v>
      </c>
    </row>
    <row r="28" spans="1:4" x14ac:dyDescent="0.3">
      <c r="A28" s="28" t="s">
        <v>71</v>
      </c>
      <c r="B28" s="150">
        <f>VLOOKUP($B$5,Etudier_Innover!$B:$T,9,FALSE)</f>
        <v>1969</v>
      </c>
      <c r="C28" s="150"/>
      <c r="D28" s="185">
        <f>VLOOKUP($D$5,Etudier_Innover!$B:$T,9,FALSE)</f>
        <v>2570</v>
      </c>
    </row>
    <row r="29" spans="1:4" x14ac:dyDescent="0.3">
      <c r="A29" s="158" t="s">
        <v>72</v>
      </c>
      <c r="B29" s="150">
        <f>VLOOKUP($B$5,Etudier_Innover!$B:$T,10,FALSE)</f>
        <v>30976</v>
      </c>
      <c r="C29" s="150"/>
      <c r="D29" s="185">
        <f>VLOOKUP($D$5,Etudier_Innover!$B:$T,10,FALSE)</f>
        <v>27591</v>
      </c>
    </row>
    <row r="30" spans="1:4" x14ac:dyDescent="0.3">
      <c r="A30" s="159" t="s">
        <v>253</v>
      </c>
      <c r="B30" s="183">
        <f>VLOOKUP($B$5,Etudier_Innover!$B:$T,11,FALSE)</f>
        <v>6.3565340909090908</v>
      </c>
      <c r="C30" s="150"/>
      <c r="D30" s="184">
        <f>VLOOKUP($D$5,Etudier_Innover!$B:$T,11,FALSE)</f>
        <v>9.3146315827624946</v>
      </c>
    </row>
    <row r="31" spans="1:4" x14ac:dyDescent="0.3">
      <c r="A31" s="159" t="s">
        <v>73</v>
      </c>
      <c r="B31" s="150">
        <f>VLOOKUP($B$5,Etudier_Innover!$B:$T,12,FALSE)</f>
        <v>7121</v>
      </c>
      <c r="C31" s="150"/>
      <c r="D31" s="185">
        <f>VLOOKUP($D$5,Etudier_Innover!$B:$T,12,FALSE)</f>
        <v>6264</v>
      </c>
    </row>
    <row r="32" spans="1:4" ht="24.6" x14ac:dyDescent="0.3">
      <c r="A32" s="153" t="s">
        <v>216</v>
      </c>
      <c r="B32" s="184">
        <f>VLOOKUP($B$5,Etudier_Innover!$B:$T,13,FALSE)</f>
        <v>9.4923884934282441</v>
      </c>
      <c r="C32" s="150"/>
      <c r="D32" s="184">
        <f>VLOOKUP($D$5,Etudier_Innover!$B:$T,13,FALSE)</f>
        <v>9.1816542808143886</v>
      </c>
    </row>
    <row r="33" spans="1:4" ht="24.6" x14ac:dyDescent="0.3">
      <c r="A33" s="160" t="s">
        <v>219</v>
      </c>
      <c r="B33" s="184">
        <f>VLOOKUP($B$5,Etudier_Innover!$B:$T,14,FALSE)</f>
        <v>53.939860519880447</v>
      </c>
      <c r="C33" s="150"/>
      <c r="D33" s="184">
        <f>VLOOKUP($D$5,Etudier_Innover!$B:$T,14,FALSE)</f>
        <v>40.986578409034216</v>
      </c>
    </row>
    <row r="34" spans="1:4" ht="24.6" x14ac:dyDescent="0.3">
      <c r="A34" s="161" t="s">
        <v>218</v>
      </c>
      <c r="B34" s="184">
        <f>VLOOKUP($B$5,Etudier_Innover!$B:$T,15,FALSE)</f>
        <v>20.79521782447242</v>
      </c>
      <c r="C34" s="150"/>
      <c r="D34" s="184">
        <f>VLOOKUP($D$5,Etudier_Innover!$B:$T,15,FALSE)</f>
        <v>18.454271791374925</v>
      </c>
    </row>
    <row r="35" spans="1:4" ht="24.6" x14ac:dyDescent="0.3">
      <c r="A35" s="161" t="s">
        <v>220</v>
      </c>
      <c r="B35" s="183">
        <f>VLOOKUP($B$5,Etudier_Innover!$B:$T,16,FALSE)</f>
        <v>25.264921655647132</v>
      </c>
      <c r="C35" s="150"/>
      <c r="D35" s="184">
        <f>VLOOKUP($D$5,Etudier_Innover!$B:$T,16,FALSE)</f>
        <v>40.559149799590863</v>
      </c>
    </row>
    <row r="36" spans="1:4" x14ac:dyDescent="0.3">
      <c r="A36" s="137" t="s">
        <v>54</v>
      </c>
      <c r="B36" s="148">
        <f>VLOOKUP($B$5,Etudier_Innover!$B:$T,17,FALSE)</f>
        <v>997</v>
      </c>
      <c r="C36" s="148"/>
      <c r="D36" s="187">
        <f>VLOOKUP($D$5,Etudier_Innover!$B:$T,17,FALSE)</f>
        <v>1175</v>
      </c>
    </row>
    <row r="37" spans="1:4" x14ac:dyDescent="0.3">
      <c r="A37" s="162" t="s">
        <v>277</v>
      </c>
      <c r="B37" s="148">
        <f>VLOOKUP($B$5,Etudier_Innover!$B:$T,18,FALSE)</f>
        <v>63576</v>
      </c>
      <c r="C37" s="148"/>
      <c r="D37" s="187">
        <f>VLOOKUP($D$5,Etudier_Innover!$B:$T,18,FALSE)</f>
        <v>49396</v>
      </c>
    </row>
    <row r="38" spans="1:4" x14ac:dyDescent="0.3">
      <c r="A38" s="137" t="s">
        <v>278</v>
      </c>
      <c r="B38" s="29">
        <f>VLOOKUP($B$5,Etudier_Innover!$B:$T,19,FALSE)</f>
        <v>1.5682018371712596</v>
      </c>
      <c r="C38" s="27"/>
      <c r="D38" s="189">
        <f>VLOOKUP($D$5,Etudier_Innover!$B:$T,19,FALSE)</f>
        <v>2.3787351202526521</v>
      </c>
    </row>
    <row r="40" spans="1:4" x14ac:dyDescent="0.3">
      <c r="A40" s="204" t="s">
        <v>363</v>
      </c>
      <c r="B40" s="204"/>
      <c r="C40" s="204"/>
      <c r="D40" s="204"/>
    </row>
    <row r="41" spans="1:4" x14ac:dyDescent="0.3">
      <c r="A41" s="26" t="s">
        <v>256</v>
      </c>
      <c r="B41" s="190">
        <f>VLOOKUP($B$5,Travailler!$B:$Q,3,FALSE)</f>
        <v>117775.38261097313</v>
      </c>
      <c r="C41" s="187"/>
      <c r="D41" s="190">
        <f>VLOOKUP($D$5,Travailler!$B:$Q,3,FALSE)</f>
        <v>83984.660719879757</v>
      </c>
    </row>
    <row r="42" spans="1:4" x14ac:dyDescent="0.3">
      <c r="A42" s="163" t="s">
        <v>154</v>
      </c>
      <c r="B42" s="186">
        <f>VLOOKUP($B$5,Travailler!$B:$Q,4,FALSE)</f>
        <v>26.584303782537884</v>
      </c>
      <c r="C42" s="185"/>
      <c r="D42" s="186">
        <f>VLOOKUP($D$5,Travailler!$B:$Q,4,FALSE)</f>
        <v>25.614478958394372</v>
      </c>
    </row>
    <row r="43" spans="1:4" x14ac:dyDescent="0.3">
      <c r="A43" s="163" t="s">
        <v>156</v>
      </c>
      <c r="B43" s="185">
        <f>VLOOKUP($B$5,Travailler!$B:$Q,5,FALSE)</f>
        <v>-0.9716717882734649</v>
      </c>
      <c r="C43" s="185"/>
      <c r="D43" s="185">
        <f>VLOOKUP($D$5,Travailler!$B:$Q,5,FALSE)</f>
        <v>9.8214033526112132E-2</v>
      </c>
    </row>
    <row r="44" spans="1:4" x14ac:dyDescent="0.3">
      <c r="A44" s="159" t="s">
        <v>258</v>
      </c>
      <c r="B44" s="185">
        <f>VLOOKUP($B$5,Travailler!$B:$Q,6,FALSE)</f>
        <v>179522</v>
      </c>
      <c r="C44" s="185"/>
      <c r="D44" s="185">
        <f>VLOOKUP($D$5,Travailler!$B:$Q,6,FALSE)</f>
        <v>139798</v>
      </c>
    </row>
    <row r="45" spans="1:4" ht="24.6" x14ac:dyDescent="0.3">
      <c r="A45" s="161" t="s">
        <v>257</v>
      </c>
      <c r="B45" s="185">
        <f>VLOOKUP($B$5,Travailler!$B:$Q,7,FALSE)</f>
        <v>44.51</v>
      </c>
      <c r="C45" s="185"/>
      <c r="D45" s="185">
        <f>VLOOKUP($D$5,Travailler!$B:$Q,7,FALSE)</f>
        <v>44.93</v>
      </c>
    </row>
    <row r="46" spans="1:4" ht="24.6" x14ac:dyDescent="0.3">
      <c r="A46" s="161" t="s">
        <v>260</v>
      </c>
      <c r="B46" s="185">
        <f>VLOOKUP($B$5,Travailler!$B:$Q,8,FALSE)</f>
        <v>27339</v>
      </c>
      <c r="C46" s="185"/>
      <c r="D46" s="185">
        <f>VLOOKUP($D$5,Travailler!$B:$Q,8,FALSE)</f>
        <v>27196</v>
      </c>
    </row>
    <row r="47" spans="1:4" ht="24.6" x14ac:dyDescent="0.3">
      <c r="A47" s="161" t="s">
        <v>342</v>
      </c>
      <c r="B47" s="189">
        <f>VLOOKUP($B$5,Travailler!$B:$Q,9,FALSE)</f>
        <v>17.964555830808958</v>
      </c>
      <c r="C47" s="185"/>
      <c r="D47" s="189">
        <f>VLOOKUP($D$5,Travailler!$B:$Q,9,FALSE)</f>
        <v>24.152324115024602</v>
      </c>
    </row>
    <row r="48" spans="1:4" ht="24.6" x14ac:dyDescent="0.3">
      <c r="A48" s="161" t="s">
        <v>259</v>
      </c>
      <c r="B48" s="185">
        <f>VLOOKUP($B$5,Travailler!$B:$Q,10,FALSE)</f>
        <v>-2.31</v>
      </c>
      <c r="C48" s="185"/>
      <c r="D48" s="185">
        <f>VLOOKUP($D$5,Travailler!$B:$Q,10,FALSE)</f>
        <v>-1.89</v>
      </c>
    </row>
    <row r="49" spans="1:6" x14ac:dyDescent="0.3">
      <c r="A49" s="28" t="s">
        <v>261</v>
      </c>
      <c r="B49" s="185">
        <f>VLOOKUP($B$5,Travailler!$B:$Q,11,FALSE)</f>
        <v>1.4</v>
      </c>
      <c r="C49" s="185"/>
      <c r="D49" s="185">
        <f>VLOOKUP($D$5,Travailler!$B:$Q,11,FALSE)</f>
        <v>2.9</v>
      </c>
    </row>
    <row r="50" spans="1:6" x14ac:dyDescent="0.3">
      <c r="A50" s="159" t="s">
        <v>309</v>
      </c>
      <c r="B50" s="171" t="str">
        <f>VLOOKUP($B$5,Travailler!$B:$Q,12,FALSE)</f>
        <v>Maintien</v>
      </c>
      <c r="C50" s="185"/>
      <c r="D50" s="171" t="str">
        <f>VLOOKUP($D$5,Travailler!$B:$Q,12,FALSE)</f>
        <v>Fort</v>
      </c>
    </row>
    <row r="51" spans="1:6" x14ac:dyDescent="0.3">
      <c r="A51" s="154" t="s">
        <v>263</v>
      </c>
      <c r="B51" s="191">
        <f>VLOOKUP($B$5,Travailler!$B:$Q,13,FALSE)</f>
        <v>14090.0961673</v>
      </c>
      <c r="C51" s="185"/>
      <c r="D51" s="191">
        <f>VLOOKUP($D$5,Travailler!$B:$Q,13,FALSE)</f>
        <v>11695.528553300001</v>
      </c>
    </row>
    <row r="52" spans="1:6" ht="24.6" x14ac:dyDescent="0.3">
      <c r="A52" s="160" t="s">
        <v>262</v>
      </c>
      <c r="B52" s="184">
        <f>VLOOKUP($B$5,Travailler!$B:$Q,14,FALSE)</f>
        <v>19.686690753362555</v>
      </c>
      <c r="C52" s="185"/>
      <c r="D52" s="184">
        <f>VLOOKUP($D$5,Travailler!$B:$Q,14,FALSE)</f>
        <v>22.547606234060773</v>
      </c>
    </row>
    <row r="53" spans="1:6" x14ac:dyDescent="0.3">
      <c r="A53" s="158" t="s">
        <v>322</v>
      </c>
      <c r="B53" s="191">
        <f>VLOOKUP($B$5,Travailler!$B:$Q,15,FALSE)</f>
        <v>71571.684361899999</v>
      </c>
      <c r="C53" s="185"/>
      <c r="D53" s="191">
        <f>VLOOKUP($D$5,Travailler!$B:$Q,15,FALSE)</f>
        <v>51870.377865800001</v>
      </c>
    </row>
    <row r="54" spans="1:6" x14ac:dyDescent="0.3">
      <c r="A54" s="158" t="s">
        <v>325</v>
      </c>
      <c r="B54" s="193">
        <f>VLOOKUP($B$5,Travailler!$B:$Q,16,FALSE)</f>
        <v>60.8</v>
      </c>
      <c r="C54" s="188"/>
      <c r="D54" s="188">
        <f>VLOOKUP($D$5,Travailler!$B:$Q,16,FALSE)</f>
        <v>61.8</v>
      </c>
    </row>
    <row r="56" spans="1:6" x14ac:dyDescent="0.3">
      <c r="A56" s="204" t="s">
        <v>364</v>
      </c>
      <c r="B56" s="204"/>
      <c r="C56" s="204"/>
      <c r="D56" s="204"/>
    </row>
    <row r="57" spans="1:6" x14ac:dyDescent="0.3">
      <c r="A57" s="27" t="s">
        <v>105</v>
      </c>
      <c r="B57" s="170">
        <f>VLOOKUP($B$5,Habiter!$B:$U,3,FALSE)</f>
        <v>24634</v>
      </c>
      <c r="C57" s="170"/>
      <c r="D57" s="170">
        <f>VLOOKUP($D$5,Habiter!$B:$U,3,FALSE)</f>
        <v>29724</v>
      </c>
    </row>
    <row r="58" spans="1:6" x14ac:dyDescent="0.3">
      <c r="A58" s="150" t="s">
        <v>97</v>
      </c>
      <c r="B58" s="171">
        <f>VLOOKUP($B$5,Habiter!$B:$U,4,FALSE)</f>
        <v>34709</v>
      </c>
      <c r="C58" s="171"/>
      <c r="D58" s="171">
        <f>VLOOKUP($D$5,Habiter!$B:$U,4,FALSE)</f>
        <v>47438</v>
      </c>
    </row>
    <row r="59" spans="1:6" x14ac:dyDescent="0.3">
      <c r="A59" s="27" t="s">
        <v>98</v>
      </c>
      <c r="B59" s="195">
        <f>VLOOKUP($B$5,Habiter!$B:$U,5,FALSE)</f>
        <v>4105.666666666667</v>
      </c>
      <c r="C59" s="171"/>
      <c r="D59" s="171">
        <f>VLOOKUP($D$5,Habiter!$B:$U,5,FALSE)</f>
        <v>4954</v>
      </c>
    </row>
    <row r="60" spans="1:6" x14ac:dyDescent="0.3">
      <c r="A60" s="150" t="s">
        <v>99</v>
      </c>
      <c r="B60" s="195">
        <f>VLOOKUP($B$5,Habiter!$B:$U,6,FALSE)</f>
        <v>4958.4285714285716</v>
      </c>
      <c r="C60" s="171"/>
      <c r="D60" s="195">
        <f>VLOOKUP($D$5,Habiter!$B:$U,6,FALSE)</f>
        <v>6776.8571428571431</v>
      </c>
    </row>
    <row r="61" spans="1:6" ht="24.6" x14ac:dyDescent="0.3">
      <c r="A61" s="152" t="s">
        <v>124</v>
      </c>
      <c r="B61" s="195">
        <f>VLOOKUP($B$5,Habiter!$B:$U,7,FALSE)</f>
        <v>20.77036384091673</v>
      </c>
      <c r="C61" s="171"/>
      <c r="D61" s="195">
        <f>VLOOKUP($D$5,Habiter!$B:$U,7,FALSE)</f>
        <v>36.795662956341204</v>
      </c>
    </row>
    <row r="62" spans="1:6" ht="24.6" x14ac:dyDescent="0.3">
      <c r="A62" s="152" t="s">
        <v>284</v>
      </c>
      <c r="B62" s="195">
        <f>VLOOKUP($B$5,Habiter!$B:$U,8,FALSE)</f>
        <v>852.76190476190459</v>
      </c>
      <c r="C62" s="171"/>
      <c r="D62" s="195">
        <f>VLOOKUP($D$5,Habiter!$B:$U,8,FALSE)</f>
        <v>1822.8571428571431</v>
      </c>
    </row>
    <row r="63" spans="1:6" x14ac:dyDescent="0.3">
      <c r="A63" s="27" t="s">
        <v>100</v>
      </c>
      <c r="B63" s="195">
        <f>VLOOKUP($B$5,Habiter!$B:$U,9,FALSE)</f>
        <v>468616.29975299997</v>
      </c>
      <c r="C63" s="172"/>
      <c r="D63" s="195">
        <f>VLOOKUP($D$5,Habiter!$B:$U,9,FALSE)</f>
        <v>343014.32840200001</v>
      </c>
      <c r="F63" s="181"/>
    </row>
    <row r="64" spans="1:6" x14ac:dyDescent="0.3">
      <c r="A64" s="149" t="s">
        <v>101</v>
      </c>
      <c r="B64" s="175">
        <f>VLOOKUP($B$5,Habiter!$B:$U,10,FALSE)</f>
        <v>175277.892547</v>
      </c>
      <c r="C64" s="174"/>
      <c r="D64" s="195">
        <f>VLOOKUP($D$5,Habiter!$B:$U,10,FALSE)</f>
        <v>141922.412503</v>
      </c>
    </row>
    <row r="65" spans="1:4" x14ac:dyDescent="0.3">
      <c r="A65" s="150" t="s">
        <v>102</v>
      </c>
      <c r="B65" s="176">
        <f>VLOOKUP($B$5,Habiter!$B:$U,11,FALSE)</f>
        <v>37.403285510851013</v>
      </c>
      <c r="C65" s="174"/>
      <c r="D65" s="194">
        <f>VLOOKUP($D$5,Habiter!$B:$U,11,FALSE)</f>
        <v>41.375068255653801</v>
      </c>
    </row>
    <row r="66" spans="1:4" x14ac:dyDescent="0.3">
      <c r="A66" s="150" t="s">
        <v>103</v>
      </c>
      <c r="B66" s="195">
        <f>VLOOKUP($B$5,Habiter!$B:$U,12,FALSE)</f>
        <v>490067.70233195409</v>
      </c>
      <c r="C66" s="171"/>
      <c r="D66" s="195">
        <f>VLOOKUP($D$5,Habiter!$B:$U,12,FALSE)</f>
        <v>373561.17243045184</v>
      </c>
    </row>
    <row r="67" spans="1:4" x14ac:dyDescent="0.3">
      <c r="A67" s="150" t="s">
        <v>106</v>
      </c>
      <c r="B67" s="175">
        <f>VLOOKUP($B$5,Habiter!$B:$U,13,FALSE)</f>
        <v>185333.27375425817</v>
      </c>
      <c r="C67" s="170"/>
      <c r="D67" s="175">
        <f>VLOOKUP($D$5,Habiter!$B:$U,13,FALSE)</f>
        <v>166684.77304745949</v>
      </c>
    </row>
    <row r="68" spans="1:4" x14ac:dyDescent="0.3">
      <c r="A68" s="148" t="s">
        <v>104</v>
      </c>
      <c r="B68" s="176">
        <f>VLOOKUP($B$5,Habiter!$B:$U,14,FALSE)</f>
        <v>37.817891869299345</v>
      </c>
      <c r="C68" s="170"/>
      <c r="D68" s="176">
        <f>VLOOKUP($D$5,Habiter!$B:$U,14,FALSE)</f>
        <v>44.620475935167541</v>
      </c>
    </row>
    <row r="69" spans="1:4" x14ac:dyDescent="0.3">
      <c r="A69" s="165" t="s">
        <v>117</v>
      </c>
      <c r="B69" s="175">
        <f>VLOOKUP($B$5,Habiter!$B:$U,15,FALSE)</f>
        <v>17597.622505099371</v>
      </c>
      <c r="C69" s="170"/>
      <c r="D69" s="175">
        <f>VLOOKUP($D$5,Habiter!$B:$U,15,FALSE)</f>
        <v>31354.898827294339</v>
      </c>
    </row>
    <row r="70" spans="1:4" x14ac:dyDescent="0.3">
      <c r="A70" s="156" t="s">
        <v>118</v>
      </c>
      <c r="B70" s="177">
        <f>VLOOKUP($B$5,Habiter!$B:$U,16,FALSE)*100</f>
        <v>23.854416390148682</v>
      </c>
      <c r="C70" s="170"/>
      <c r="D70" s="177">
        <f>VLOOKUP($D$5,Habiter!$B:$U,16,FALSE)*100</f>
        <v>23.601138090367698</v>
      </c>
    </row>
    <row r="71" spans="1:4" x14ac:dyDescent="0.3">
      <c r="A71" s="166" t="s">
        <v>119</v>
      </c>
      <c r="B71" s="181">
        <f>VLOOKUP($B$5,Habiter!$B:$U,17,FALSE)*100</f>
        <v>-1.4227949998400073</v>
      </c>
      <c r="C71" s="170"/>
      <c r="D71" s="181">
        <f>VLOOKUP($D$5,Habiter!$B:$U,17,FALSE)*100</f>
        <v>-0.78857558907715619</v>
      </c>
    </row>
    <row r="72" spans="1:4" x14ac:dyDescent="0.3">
      <c r="A72" s="165" t="s">
        <v>353</v>
      </c>
      <c r="B72" s="171" t="str">
        <f>VLOOKUP($B$5,Habiter!$B:$U,18,FALSE)</f>
        <v>Baisse</v>
      </c>
      <c r="C72" s="170"/>
      <c r="D72" s="171" t="str">
        <f>VLOOKUP($D$5,Habiter!$B:$U,18,FALSE)</f>
        <v>Baisse modérée</v>
      </c>
    </row>
    <row r="73" spans="1:4" x14ac:dyDescent="0.3">
      <c r="A73" s="155" t="s">
        <v>354</v>
      </c>
      <c r="B73" s="170">
        <f>VLOOKUP($B$5,Habiter!$B:$U,19,FALSE)</f>
        <v>4.2806573957016436</v>
      </c>
      <c r="C73" s="170"/>
      <c r="D73" s="170">
        <f>VLOOKUP($D$5,Habiter!$B:$U,19,FALSE)</f>
        <v>4.7735871647509578</v>
      </c>
    </row>
    <row r="74" spans="1:4" x14ac:dyDescent="0.3">
      <c r="A74" s="164" t="s">
        <v>130</v>
      </c>
      <c r="B74" s="196">
        <f>VLOOKUP($B$5,Habiter!$B:$U,20,FALSE)*100</f>
        <v>25.841531567452265</v>
      </c>
      <c r="C74" s="172"/>
      <c r="D74" s="196">
        <f>VLOOKUP($D$5,Habiter!$B:$U,20,FALSE)*100</f>
        <v>19.756603589132478</v>
      </c>
    </row>
    <row r="76" spans="1:4" x14ac:dyDescent="0.3">
      <c r="A76" s="204" t="s">
        <v>365</v>
      </c>
      <c r="B76" s="204"/>
      <c r="C76" s="204"/>
      <c r="D76" s="204"/>
    </row>
    <row r="77" spans="1:4" x14ac:dyDescent="0.3">
      <c r="A77" s="27" t="s">
        <v>68</v>
      </c>
      <c r="B77" s="187">
        <f>VLOOKUP($B$5,Qualité_de_vie!$B:$W,3,FALSE)</f>
        <v>1141440</v>
      </c>
      <c r="C77" s="187"/>
      <c r="D77" s="187">
        <f>VLOOKUP($D$5,Qualité_de_vie!$B:$W,3,FALSE)</f>
        <v>773542</v>
      </c>
    </row>
    <row r="78" spans="1:4" x14ac:dyDescent="0.3">
      <c r="A78" s="163" t="s">
        <v>184</v>
      </c>
      <c r="B78" s="190">
        <f>VLOOKUP($B$5,Qualité_de_vie!$B:$W,4,FALSE)</f>
        <v>954.19391539517846</v>
      </c>
      <c r="C78" s="187"/>
      <c r="D78" s="190">
        <f>VLOOKUP($D$5,Qualité_de_vie!$B:$W,4,FALSE)</f>
        <v>1047.8467709567628</v>
      </c>
    </row>
    <row r="79" spans="1:4" ht="24.6" x14ac:dyDescent="0.3">
      <c r="A79" s="157" t="s">
        <v>233</v>
      </c>
      <c r="B79" s="190">
        <f>VLOOKUP($B$5,Qualité_de_vie!$B:$W,5,FALSE)*100</f>
        <v>65.515437854412795</v>
      </c>
      <c r="C79" s="187"/>
      <c r="D79" s="190">
        <f>VLOOKUP($D$5,Qualité_de_vie!$B:$W,5,FALSE)*100</f>
        <v>69.544444732706225</v>
      </c>
    </row>
    <row r="80" spans="1:4" x14ac:dyDescent="0.3">
      <c r="A80" s="163" t="s">
        <v>161</v>
      </c>
      <c r="B80" s="187">
        <f>VLOOKUP($B$5,Qualité_de_vie!$B:$W,6,FALSE)</f>
        <v>285587</v>
      </c>
      <c r="C80" s="187"/>
      <c r="D80" s="187">
        <f>VLOOKUP($D$5,Qualité_de_vie!$B:$W,6,FALSE)</f>
        <v>188735</v>
      </c>
    </row>
    <row r="81" spans="1:4" x14ac:dyDescent="0.3">
      <c r="A81" s="163" t="s">
        <v>234</v>
      </c>
      <c r="B81" s="190">
        <f>VLOOKUP($B$5,Qualité_de_vie!$B:$W,7,FALSE)*100</f>
        <v>25.058920978325151</v>
      </c>
      <c r="C81" s="187"/>
      <c r="D81" s="200">
        <f>VLOOKUP($D$5,Qualité_de_vie!$B:$W,7,FALSE)*100</f>
        <v>24.81138561732347</v>
      </c>
    </row>
    <row r="82" spans="1:4" x14ac:dyDescent="0.3">
      <c r="A82" s="163" t="s">
        <v>188</v>
      </c>
      <c r="B82" s="198">
        <f>VLOOKUP($B$5,Qualité_de_vie!$B:$W,8,FALSE)</f>
        <v>34.622213641674364</v>
      </c>
      <c r="C82" s="187"/>
      <c r="D82" s="184">
        <f>VLOOKUP($D$5,Qualité_de_vie!$B:$W,8,FALSE)</f>
        <v>28.209265575263696</v>
      </c>
    </row>
    <row r="83" spans="1:4" x14ac:dyDescent="0.3">
      <c r="A83" s="163" t="s">
        <v>189</v>
      </c>
      <c r="B83" s="190">
        <f>VLOOKUP($B$5,Qualité_de_vie!$B:$W,9,FALSE)*100</f>
        <v>26.315789473684209</v>
      </c>
      <c r="C83" s="187"/>
      <c r="D83" s="190">
        <f>VLOOKUP($D$5,Qualité_de_vie!$B:$W,9,FALSE)*100</f>
        <v>38.095238095238095</v>
      </c>
    </row>
    <row r="84" spans="1:4" x14ac:dyDescent="0.3">
      <c r="A84" s="163" t="s">
        <v>235</v>
      </c>
      <c r="B84" s="198">
        <f>VLOOKUP($B$5,Qualité_de_vie!$B:$W,10,FALSE)*100</f>
        <v>3.1495004260819428</v>
      </c>
      <c r="C84" s="187"/>
      <c r="D84" s="198">
        <f>VLOOKUP($D$5,Qualité_de_vie!$B:$W,10,FALSE)*100</f>
        <v>3.3231663206013464</v>
      </c>
    </row>
    <row r="85" spans="1:4" x14ac:dyDescent="0.3">
      <c r="A85" s="26" t="s">
        <v>271</v>
      </c>
      <c r="B85" s="190">
        <f>VLOOKUP($B$5,Qualité_de_vie!$B:$W,11,FALSE)</f>
        <v>67.395833333333329</v>
      </c>
      <c r="C85" s="187"/>
      <c r="D85" s="190">
        <f>VLOOKUP($D$5,Qualité_de_vie!$B:$W,11,FALSE)</f>
        <v>84.808333333333337</v>
      </c>
    </row>
    <row r="86" spans="1:4" ht="24.6" x14ac:dyDescent="0.3">
      <c r="A86" s="169" t="s">
        <v>236</v>
      </c>
      <c r="B86" s="190">
        <f>VLOOKUP($B$5,Qualité_de_vie!$B:$W,12,FALSE)*100</f>
        <v>77.504393673110727</v>
      </c>
      <c r="C86" s="187"/>
      <c r="D86" s="190">
        <f>VLOOKUP($D$5,Qualité_de_vie!$B:$W,12,FALSE)*100</f>
        <v>74.863387978142086</v>
      </c>
    </row>
    <row r="87" spans="1:4" x14ac:dyDescent="0.3">
      <c r="A87" s="163" t="s">
        <v>196</v>
      </c>
      <c r="B87" s="197">
        <f>VLOOKUP($B$5,Qualité_de_vie!$B:$W,13,FALSE)</f>
        <v>131.93860386879732</v>
      </c>
      <c r="C87" s="187"/>
      <c r="D87" s="197">
        <f>VLOOKUP($D$5,Qualité_de_vie!$B:$W,13,FALSE)</f>
        <v>232.30800654650943</v>
      </c>
    </row>
    <row r="88" spans="1:4" ht="24.6" x14ac:dyDescent="0.3">
      <c r="A88" s="153" t="s">
        <v>237</v>
      </c>
      <c r="B88" s="187">
        <f>VLOOKUP($B$5,Qualité_de_vie!$B:$W,14,FALSE)</f>
        <v>16.399999999999999</v>
      </c>
      <c r="C88" s="187"/>
      <c r="D88" s="170">
        <f>VLOOKUP($D$5,Qualité_de_vie!$B:$W,14,FALSE)</f>
        <v>17.399999999999999</v>
      </c>
    </row>
    <row r="89" spans="1:4" ht="24.6" x14ac:dyDescent="0.3">
      <c r="A89" s="151" t="s">
        <v>238</v>
      </c>
      <c r="B89" s="193">
        <f>VLOOKUP($B$5,Qualité_de_vie!$B:$W,15,FALSE)</f>
        <v>56.810052659105345</v>
      </c>
      <c r="C89" s="188"/>
      <c r="D89" s="193">
        <f>VLOOKUP($D$5,Qualité_de_vie!$B:$W,15,FALSE)</f>
        <v>67.298596638351512</v>
      </c>
    </row>
    <row r="90" spans="1:4" x14ac:dyDescent="0.3">
      <c r="A90" s="162" t="s">
        <v>200</v>
      </c>
      <c r="B90" s="184">
        <f>VLOOKUP($B$5,Qualité_de_vie!$B:$W,16,FALSE)</f>
        <v>0.6658256237734792</v>
      </c>
      <c r="C90" s="185"/>
      <c r="D90" s="184">
        <f>VLOOKUP($D$5,Qualité_de_vie!$B:$W,16,FALSE)</f>
        <v>0.60759467488513874</v>
      </c>
    </row>
    <row r="91" spans="1:4" x14ac:dyDescent="0.3">
      <c r="A91" s="162" t="s">
        <v>307</v>
      </c>
      <c r="B91" s="185">
        <f>VLOOKUP($B$5,Qualité_de_vie!$B:$W,17,FALSE)</f>
        <v>11312</v>
      </c>
      <c r="C91" s="187"/>
      <c r="D91" s="187">
        <f>VLOOKUP($D$5,Qualité_de_vie!$B:$W,17,FALSE)</f>
        <v>8596</v>
      </c>
    </row>
    <row r="92" spans="1:4" x14ac:dyDescent="0.3">
      <c r="A92" s="168" t="s">
        <v>163</v>
      </c>
      <c r="B92" s="187">
        <f>VLOOKUP($B$5,Qualité_de_vie!$B:$W,18,FALSE)</f>
        <v>49743.796848406571</v>
      </c>
      <c r="C92" s="187"/>
      <c r="D92" s="187">
        <f>VLOOKUP($D$5,Qualité_de_vie!$B:$W,18,FALSE)</f>
        <v>41177.19182974381</v>
      </c>
    </row>
    <row r="93" spans="1:4" ht="24.6" x14ac:dyDescent="0.3">
      <c r="A93" s="157" t="s">
        <v>239</v>
      </c>
      <c r="B93" s="199">
        <f>VLOOKUP($B$5,Qualité_de_vie!$B:$W,19,FALSE)</f>
        <v>22.740523877727188</v>
      </c>
      <c r="C93" s="187"/>
      <c r="D93" s="187">
        <f>VLOOKUP($D$5,Qualité_de_vie!$B:$W,19,FALSE)</f>
        <v>20.875634345202705</v>
      </c>
    </row>
    <row r="94" spans="1:4" ht="24.6" x14ac:dyDescent="0.3">
      <c r="A94" s="151" t="s">
        <v>203</v>
      </c>
      <c r="B94" s="187">
        <f>VLOOKUP($B$5,Qualité_de_vie!$B:$W,20,FALSE)</f>
        <v>28</v>
      </c>
      <c r="C94" s="187"/>
      <c r="D94" s="187">
        <f>VLOOKUP($D$5,Qualité_de_vie!$B:$W,20,FALSE)</f>
        <v>37</v>
      </c>
    </row>
    <row r="95" spans="1:4" x14ac:dyDescent="0.3">
      <c r="A95" s="167" t="s">
        <v>205</v>
      </c>
      <c r="B95" s="187">
        <f>VLOOKUP($B$5,Qualité_de_vie!$B:$W,21,FALSE)</f>
        <v>16.600000000000001</v>
      </c>
      <c r="C95" s="187"/>
      <c r="D95" s="198">
        <f>VLOOKUP($D$5,Qualité_de_vie!$B:$W,21,FALSE)</f>
        <v>16.600000000000001</v>
      </c>
    </row>
    <row r="96" spans="1:4" x14ac:dyDescent="0.3">
      <c r="A96" s="26" t="s">
        <v>207</v>
      </c>
      <c r="B96" s="200">
        <f>VLOOKUP($B$5,Qualité_de_vie!$B:$W,22,FALSE)</f>
        <v>19530.869565217392</v>
      </c>
      <c r="C96" s="188"/>
      <c r="D96" s="200">
        <f>VLOOKUP($D$5,Qualité_de_vie!$B:$W,22,FALSE)</f>
        <v>21433.333333333332</v>
      </c>
    </row>
  </sheetData>
  <mergeCells count="6">
    <mergeCell ref="A76:D76"/>
    <mergeCell ref="A1:D2"/>
    <mergeCell ref="A7:D7"/>
    <mergeCell ref="A21:D21"/>
    <mergeCell ref="A40:D40"/>
    <mergeCell ref="A56:D56"/>
  </mergeCells>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Panel!$B$4:$B$25</xm:f>
          </x14:formula1>
          <xm:sqref>D5</xm:sqref>
        </x14:dataValidation>
        <x14:dataValidation type="list" allowBlank="1" showInputMessage="1" showErrorMessage="1">
          <x14:formula1>
            <xm:f>Panel!$B$4:$B$25</xm:f>
          </x14:formula1>
          <xm:sqref>B5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workbookViewId="0"/>
  </sheetViews>
  <sheetFormatPr baseColWidth="10" defaultColWidth="17.6640625" defaultRowHeight="14.4" x14ac:dyDescent="0.3"/>
  <cols>
    <col min="1" max="1" width="17.6640625" style="30"/>
    <col min="2" max="2" width="30.6640625" style="30" bestFit="1" customWidth="1"/>
    <col min="3" max="16384" width="17.6640625" style="30"/>
  </cols>
  <sheetData>
    <row r="1" spans="1:15" s="100" customFormat="1" ht="72" x14ac:dyDescent="0.3">
      <c r="A1" s="13" t="s">
        <v>0</v>
      </c>
      <c r="B1" s="13" t="s">
        <v>1</v>
      </c>
      <c r="C1" s="13" t="s">
        <v>2</v>
      </c>
      <c r="D1" s="13" t="s">
        <v>88</v>
      </c>
      <c r="E1" s="13" t="s">
        <v>221</v>
      </c>
      <c r="F1" s="13" t="s">
        <v>314</v>
      </c>
      <c r="G1" s="13" t="s">
        <v>313</v>
      </c>
      <c r="H1" s="13" t="s">
        <v>90</v>
      </c>
      <c r="I1" s="13" t="s">
        <v>91</v>
      </c>
      <c r="J1" s="13" t="s">
        <v>209</v>
      </c>
      <c r="K1" s="99" t="s">
        <v>213</v>
      </c>
      <c r="L1" s="99" t="s">
        <v>210</v>
      </c>
      <c r="M1" s="99" t="s">
        <v>211</v>
      </c>
      <c r="N1" s="99" t="s">
        <v>345</v>
      </c>
      <c r="O1" s="99" t="s">
        <v>212</v>
      </c>
    </row>
    <row r="2" spans="1:15" s="101" customFormat="1" ht="10.199999999999999" x14ac:dyDescent="0.2">
      <c r="A2" s="23"/>
      <c r="B2" s="23"/>
      <c r="C2" s="23"/>
      <c r="D2" s="24" t="s">
        <v>131</v>
      </c>
      <c r="E2" s="24" t="s">
        <v>132</v>
      </c>
      <c r="F2" s="24" t="s">
        <v>249</v>
      </c>
      <c r="G2" s="33" t="s">
        <v>89</v>
      </c>
      <c r="H2" s="24" t="s">
        <v>89</v>
      </c>
      <c r="I2" s="24" t="s">
        <v>89</v>
      </c>
      <c r="J2" s="24" t="s">
        <v>89</v>
      </c>
      <c r="K2" s="24" t="s">
        <v>132</v>
      </c>
      <c r="L2" s="24" t="s">
        <v>132</v>
      </c>
      <c r="M2" s="24" t="s">
        <v>132</v>
      </c>
      <c r="N2" s="24" t="s">
        <v>132</v>
      </c>
      <c r="O2" s="24" t="s">
        <v>132</v>
      </c>
    </row>
    <row r="3" spans="1:15" s="102" customFormat="1" ht="40.799999999999997" x14ac:dyDescent="0.3">
      <c r="A3" s="25"/>
      <c r="B3" s="25"/>
      <c r="C3" s="25"/>
      <c r="D3" s="24" t="s">
        <v>134</v>
      </c>
      <c r="E3" s="24" t="s">
        <v>134</v>
      </c>
      <c r="F3" s="24" t="s">
        <v>134</v>
      </c>
      <c r="G3" s="24" t="s">
        <v>134</v>
      </c>
      <c r="H3" s="24" t="s">
        <v>135</v>
      </c>
      <c r="I3" s="24" t="s">
        <v>135</v>
      </c>
      <c r="J3" s="24" t="s">
        <v>135</v>
      </c>
      <c r="K3" s="24" t="s">
        <v>153</v>
      </c>
      <c r="L3" s="24" t="s">
        <v>153</v>
      </c>
      <c r="M3" s="24" t="s">
        <v>153</v>
      </c>
      <c r="N3" s="24" t="s">
        <v>153</v>
      </c>
      <c r="O3" s="24" t="s">
        <v>153</v>
      </c>
    </row>
    <row r="4" spans="1:15" s="103" customFormat="1" ht="12" customHeight="1" x14ac:dyDescent="0.3">
      <c r="A4" s="43" t="s">
        <v>4</v>
      </c>
      <c r="B4" s="43" t="s">
        <v>5</v>
      </c>
      <c r="C4" s="61" t="s">
        <v>6</v>
      </c>
      <c r="D4" s="14" t="s">
        <v>84</v>
      </c>
      <c r="E4" s="14" t="s">
        <v>310</v>
      </c>
      <c r="F4" s="14" t="s">
        <v>312</v>
      </c>
      <c r="G4" s="14" t="s">
        <v>311</v>
      </c>
      <c r="H4" s="14" t="s">
        <v>85</v>
      </c>
      <c r="I4" s="14" t="s">
        <v>86</v>
      </c>
      <c r="J4" s="14" t="s">
        <v>87</v>
      </c>
      <c r="K4" s="43" t="s">
        <v>92</v>
      </c>
      <c r="L4" s="43" t="s">
        <v>93</v>
      </c>
      <c r="M4" s="43" t="s">
        <v>94</v>
      </c>
      <c r="N4" s="43" t="s">
        <v>95</v>
      </c>
      <c r="O4" s="43" t="s">
        <v>96</v>
      </c>
    </row>
    <row r="5" spans="1:15" ht="12" customHeight="1" x14ac:dyDescent="0.3">
      <c r="A5" s="26" t="s">
        <v>7</v>
      </c>
      <c r="B5" s="26" t="s">
        <v>8</v>
      </c>
      <c r="C5" s="26" t="s">
        <v>9</v>
      </c>
      <c r="D5" s="117">
        <v>0.40336699999999998</v>
      </c>
      <c r="E5" s="40">
        <v>10864493</v>
      </c>
      <c r="F5" s="27">
        <v>502341</v>
      </c>
      <c r="G5" s="136">
        <v>21.627724991589378</v>
      </c>
      <c r="H5" s="92">
        <v>926</v>
      </c>
      <c r="I5" s="109">
        <v>454</v>
      </c>
      <c r="J5" s="92">
        <v>1380</v>
      </c>
      <c r="K5" s="110">
        <v>4688162658.9853287</v>
      </c>
      <c r="L5" s="110">
        <v>5514662768.8326921</v>
      </c>
      <c r="M5" s="110">
        <v>3863979181.2237811</v>
      </c>
      <c r="N5" s="110">
        <v>824183477.76154757</v>
      </c>
      <c r="O5" s="110">
        <v>1650683587.608911</v>
      </c>
    </row>
    <row r="6" spans="1:15" ht="12" customHeight="1" x14ac:dyDescent="0.3">
      <c r="A6" s="26" t="s">
        <v>10</v>
      </c>
      <c r="B6" s="26" t="s">
        <v>11</v>
      </c>
      <c r="C6" s="26" t="s">
        <v>9</v>
      </c>
      <c r="D6" s="117">
        <v>0.42571900000000001</v>
      </c>
      <c r="E6" s="40">
        <v>-7808275</v>
      </c>
      <c r="F6" s="27">
        <v>605549</v>
      </c>
      <c r="G6" s="136">
        <v>-12.894538674822352</v>
      </c>
      <c r="H6" s="92">
        <v>1318</v>
      </c>
      <c r="I6" s="109">
        <v>838</v>
      </c>
      <c r="J6" s="92">
        <v>2156</v>
      </c>
      <c r="K6" s="110">
        <v>5441476777.2899256</v>
      </c>
      <c r="L6" s="110">
        <v>5330012255.383894</v>
      </c>
      <c r="M6" s="110">
        <v>4420248183.2049913</v>
      </c>
      <c r="N6" s="110">
        <v>1021228594.0849342</v>
      </c>
      <c r="O6" s="110">
        <v>909764072.17890263</v>
      </c>
    </row>
    <row r="7" spans="1:15" ht="12" customHeight="1" x14ac:dyDescent="0.3">
      <c r="A7" s="26" t="s">
        <v>12</v>
      </c>
      <c r="B7" s="26" t="s">
        <v>13</v>
      </c>
      <c r="C7" s="26" t="s">
        <v>9</v>
      </c>
      <c r="D7" s="117">
        <v>0.270067</v>
      </c>
      <c r="E7" s="40">
        <v>-1540487</v>
      </c>
      <c r="F7" s="27">
        <v>227748</v>
      </c>
      <c r="G7" s="136">
        <v>-6.763997927533941</v>
      </c>
      <c r="H7" s="92">
        <v>782</v>
      </c>
      <c r="I7" s="109">
        <v>316</v>
      </c>
      <c r="J7" s="92">
        <v>1098</v>
      </c>
      <c r="K7" s="110">
        <v>2239943146.5985789</v>
      </c>
      <c r="L7" s="110">
        <v>2723914353.2186399</v>
      </c>
      <c r="M7" s="110">
        <v>1564356044.6860967</v>
      </c>
      <c r="N7" s="110">
        <v>675587101.91248226</v>
      </c>
      <c r="O7" s="110">
        <v>1159558308.5325427</v>
      </c>
    </row>
    <row r="8" spans="1:15" ht="12" customHeight="1" x14ac:dyDescent="0.3">
      <c r="A8" s="26" t="s">
        <v>14</v>
      </c>
      <c r="B8" s="26" t="s">
        <v>15</v>
      </c>
      <c r="C8" s="26" t="s">
        <v>9</v>
      </c>
      <c r="D8" s="117">
        <v>0.371284</v>
      </c>
      <c r="E8" s="40">
        <v>-6451227</v>
      </c>
      <c r="F8" s="27">
        <v>455603</v>
      </c>
      <c r="G8" s="136">
        <v>-14.159755313288104</v>
      </c>
      <c r="H8" s="92">
        <v>730</v>
      </c>
      <c r="I8" s="109">
        <v>949</v>
      </c>
      <c r="J8" s="92">
        <v>1679</v>
      </c>
      <c r="K8" s="110">
        <v>4967726133.1478119</v>
      </c>
      <c r="L8" s="110">
        <v>5987488864.975522</v>
      </c>
      <c r="M8" s="110">
        <v>4285878983.1027884</v>
      </c>
      <c r="N8" s="110">
        <v>681847150.04502344</v>
      </c>
      <c r="O8" s="110">
        <v>1701609881.8727336</v>
      </c>
    </row>
    <row r="9" spans="1:15" ht="12" customHeight="1" x14ac:dyDescent="0.3">
      <c r="A9" s="26" t="s">
        <v>16</v>
      </c>
      <c r="B9" s="26" t="s">
        <v>17</v>
      </c>
      <c r="C9" s="26" t="s">
        <v>18</v>
      </c>
      <c r="D9" s="117">
        <v>0.52029700000000001</v>
      </c>
      <c r="E9" s="40">
        <v>-33873872</v>
      </c>
      <c r="F9" s="27">
        <v>1417702</v>
      </c>
      <c r="G9" s="136">
        <v>-23.89350653381317</v>
      </c>
      <c r="H9" s="92">
        <v>1876</v>
      </c>
      <c r="I9" s="109">
        <v>991</v>
      </c>
      <c r="J9" s="92">
        <v>2867</v>
      </c>
      <c r="K9" s="110">
        <v>15687341295.521523</v>
      </c>
      <c r="L9" s="110">
        <v>19032498096.257362</v>
      </c>
      <c r="M9" s="110">
        <v>13749699737.6078</v>
      </c>
      <c r="N9" s="110">
        <v>1937641557.913723</v>
      </c>
      <c r="O9" s="110">
        <v>5282798358.6495628</v>
      </c>
    </row>
    <row r="10" spans="1:15" ht="12" customHeight="1" x14ac:dyDescent="0.3">
      <c r="A10" s="26" t="s">
        <v>19</v>
      </c>
      <c r="B10" s="26" t="s">
        <v>20</v>
      </c>
      <c r="C10" s="26" t="s">
        <v>9</v>
      </c>
      <c r="D10" s="117">
        <v>6.2370000000000004E-3</v>
      </c>
      <c r="E10" s="27">
        <v>-316584058</v>
      </c>
      <c r="F10" s="27">
        <v>7243666</v>
      </c>
      <c r="G10" s="136">
        <v>-43.704949676034204</v>
      </c>
      <c r="H10" s="92" t="s">
        <v>295</v>
      </c>
      <c r="I10" s="92" t="s">
        <v>295</v>
      </c>
      <c r="J10" s="92" t="s">
        <v>295</v>
      </c>
      <c r="K10" s="110">
        <v>106580185369.144</v>
      </c>
      <c r="L10" s="110">
        <v>127578628844.502</v>
      </c>
      <c r="M10" s="110">
        <v>96032058012.242188</v>
      </c>
      <c r="N10" s="110">
        <v>10548127356.902008</v>
      </c>
      <c r="O10" s="110">
        <v>31546570832.25943</v>
      </c>
    </row>
    <row r="11" spans="1:15" ht="12" customHeight="1" x14ac:dyDescent="0.3">
      <c r="A11" s="26" t="s">
        <v>21</v>
      </c>
      <c r="B11" s="26" t="s">
        <v>22</v>
      </c>
      <c r="C11" s="26" t="s">
        <v>9</v>
      </c>
      <c r="D11" s="117">
        <v>0.34016000000000002</v>
      </c>
      <c r="E11" s="40">
        <v>41482758</v>
      </c>
      <c r="F11" s="27">
        <v>1936713</v>
      </c>
      <c r="G11" s="136">
        <v>21.41915606494096</v>
      </c>
      <c r="H11" s="92">
        <v>908</v>
      </c>
      <c r="I11" s="109">
        <v>505</v>
      </c>
      <c r="J11" s="92">
        <v>1413</v>
      </c>
      <c r="K11" s="110">
        <v>18537600553.02689</v>
      </c>
      <c r="L11" s="110">
        <v>19423952874.861679</v>
      </c>
      <c r="M11" s="110">
        <v>17776286649.940243</v>
      </c>
      <c r="N11" s="110">
        <v>761313903.08664703</v>
      </c>
      <c r="O11" s="110">
        <v>1647666224.9214363</v>
      </c>
    </row>
    <row r="12" spans="1:15" ht="12" customHeight="1" x14ac:dyDescent="0.3">
      <c r="A12" s="26" t="s">
        <v>23</v>
      </c>
      <c r="B12" s="26" t="s">
        <v>24</v>
      </c>
      <c r="C12" s="26" t="s">
        <v>9</v>
      </c>
      <c r="D12" s="117">
        <v>0.33840799999999999</v>
      </c>
      <c r="E12" s="40">
        <v>-3112783</v>
      </c>
      <c r="F12" s="27">
        <v>260816</v>
      </c>
      <c r="G12" s="136">
        <v>-11.934785442610883</v>
      </c>
      <c r="H12" s="92">
        <v>708</v>
      </c>
      <c r="I12" s="109">
        <v>367</v>
      </c>
      <c r="J12" s="92">
        <v>1075</v>
      </c>
      <c r="K12" s="110">
        <v>2581623218.4840446</v>
      </c>
      <c r="L12" s="110">
        <v>3318826523.8044691</v>
      </c>
      <c r="M12" s="110">
        <v>2209797372.9628944</v>
      </c>
      <c r="N12" s="110">
        <v>371825845.52115011</v>
      </c>
      <c r="O12" s="110">
        <v>1109029150.8415747</v>
      </c>
    </row>
    <row r="13" spans="1:15" ht="12" customHeight="1" x14ac:dyDescent="0.3">
      <c r="A13" s="26" t="s">
        <v>25</v>
      </c>
      <c r="B13" s="26" t="s">
        <v>26</v>
      </c>
      <c r="C13" s="26" t="s">
        <v>9</v>
      </c>
      <c r="D13" s="117">
        <v>0.55739300000000003</v>
      </c>
      <c r="E13" s="40">
        <v>5558819</v>
      </c>
      <c r="F13" s="27">
        <v>217083</v>
      </c>
      <c r="G13" s="136">
        <v>25.606883081586307</v>
      </c>
      <c r="H13" s="92">
        <v>1408</v>
      </c>
      <c r="I13" s="109">
        <v>705</v>
      </c>
      <c r="J13" s="92">
        <v>2113</v>
      </c>
      <c r="K13" s="110">
        <v>1932920082.2347746</v>
      </c>
      <c r="L13" s="110">
        <v>2500789115.8367376</v>
      </c>
      <c r="M13" s="110">
        <v>1628002195.2858622</v>
      </c>
      <c r="N13" s="110">
        <v>304917886.94891238</v>
      </c>
      <c r="O13" s="110">
        <v>872786920.55087543</v>
      </c>
    </row>
    <row r="14" spans="1:15" ht="12" customHeight="1" x14ac:dyDescent="0.3">
      <c r="A14" s="26" t="s">
        <v>27</v>
      </c>
      <c r="B14" s="26" t="s">
        <v>28</v>
      </c>
      <c r="C14" s="26" t="s">
        <v>9</v>
      </c>
      <c r="D14" s="117">
        <v>0.43409900000000001</v>
      </c>
      <c r="E14" s="40">
        <v>-10566437</v>
      </c>
      <c r="F14" s="27">
        <v>785666</v>
      </c>
      <c r="G14" s="136">
        <v>-13.449019048806999</v>
      </c>
      <c r="H14" s="92">
        <v>764</v>
      </c>
      <c r="I14" s="109">
        <v>556</v>
      </c>
      <c r="J14" s="92">
        <v>1320</v>
      </c>
      <c r="K14" s="110">
        <v>9125874967.7422676</v>
      </c>
      <c r="L14" s="110">
        <v>12146661904.943056</v>
      </c>
      <c r="M14" s="110">
        <v>7980862286.8257656</v>
      </c>
      <c r="N14" s="110">
        <v>1145012680.916502</v>
      </c>
      <c r="O14" s="110">
        <v>4165799618.1172905</v>
      </c>
    </row>
    <row r="15" spans="1:15" ht="12" customHeight="1" x14ac:dyDescent="0.3">
      <c r="A15" s="26" t="s">
        <v>29</v>
      </c>
      <c r="B15" s="26" t="s">
        <v>30</v>
      </c>
      <c r="C15" s="26" t="s">
        <v>9</v>
      </c>
      <c r="D15" s="117">
        <v>0.53687499999999999</v>
      </c>
      <c r="E15" s="40">
        <v>-14516730</v>
      </c>
      <c r="F15" s="27">
        <v>805708</v>
      </c>
      <c r="G15" s="136">
        <v>-18.017358646060359</v>
      </c>
      <c r="H15" s="92">
        <v>1199</v>
      </c>
      <c r="I15" s="109">
        <v>763</v>
      </c>
      <c r="J15" s="92">
        <v>1962</v>
      </c>
      <c r="K15" s="110">
        <v>8608965512.1810265</v>
      </c>
      <c r="L15" s="110">
        <v>10413222421.199478</v>
      </c>
      <c r="M15" s="110">
        <v>7562326016.9762058</v>
      </c>
      <c r="N15" s="110">
        <v>1046639495.2048206</v>
      </c>
      <c r="O15" s="110">
        <v>2850896404.2232723</v>
      </c>
    </row>
    <row r="16" spans="1:15" ht="12" customHeight="1" x14ac:dyDescent="0.3">
      <c r="A16" s="26" t="s">
        <v>31</v>
      </c>
      <c r="B16" s="26" t="s">
        <v>32</v>
      </c>
      <c r="C16" s="26" t="s">
        <v>9</v>
      </c>
      <c r="D16" s="117">
        <v>0.52804700000000004</v>
      </c>
      <c r="E16" s="40">
        <v>12502210</v>
      </c>
      <c r="F16" s="27">
        <v>480805</v>
      </c>
      <c r="G16" s="136">
        <v>26.002662201932175</v>
      </c>
      <c r="H16" s="92">
        <v>1009</v>
      </c>
      <c r="I16" s="109">
        <v>538</v>
      </c>
      <c r="J16" s="92">
        <v>1547</v>
      </c>
      <c r="K16" s="110">
        <v>4586504241.1581135</v>
      </c>
      <c r="L16" s="110">
        <v>5512363798.9440107</v>
      </c>
      <c r="M16" s="110">
        <v>3890542672.0668159</v>
      </c>
      <c r="N16" s="110">
        <v>695961569.09129763</v>
      </c>
      <c r="O16" s="110">
        <v>1621821126.8771949</v>
      </c>
    </row>
    <row r="17" spans="1:15" ht="12" customHeight="1" x14ac:dyDescent="0.3">
      <c r="A17" s="26" t="s">
        <v>33</v>
      </c>
      <c r="B17" s="26" t="s">
        <v>34</v>
      </c>
      <c r="C17" s="26" t="s">
        <v>9</v>
      </c>
      <c r="D17" s="117">
        <v>0.48890600000000001</v>
      </c>
      <c r="E17" s="40">
        <v>11248450</v>
      </c>
      <c r="F17" s="27">
        <v>459536</v>
      </c>
      <c r="G17" s="136">
        <v>24.477842867588176</v>
      </c>
      <c r="H17" s="92">
        <v>939</v>
      </c>
      <c r="I17" s="109">
        <v>1489</v>
      </c>
      <c r="J17" s="92">
        <v>2428</v>
      </c>
      <c r="K17" s="110">
        <v>4778521832.7175112</v>
      </c>
      <c r="L17" s="110">
        <v>6084701179.0994043</v>
      </c>
      <c r="M17" s="110">
        <v>4045165229.0187278</v>
      </c>
      <c r="N17" s="110">
        <v>733356603.6987834</v>
      </c>
      <c r="O17" s="110">
        <v>2039535950.0806766</v>
      </c>
    </row>
    <row r="18" spans="1:15" ht="12" customHeight="1" x14ac:dyDescent="0.3">
      <c r="A18" s="26" t="s">
        <v>35</v>
      </c>
      <c r="B18" s="26" t="s">
        <v>36</v>
      </c>
      <c r="C18" s="26" t="s">
        <v>9</v>
      </c>
      <c r="D18" s="117">
        <v>0.28680600000000001</v>
      </c>
      <c r="E18" s="40">
        <v>-456642</v>
      </c>
      <c r="F18" s="27">
        <v>303413</v>
      </c>
      <c r="G18" s="136">
        <v>-1.5050179128778265</v>
      </c>
      <c r="H18" s="92">
        <v>710</v>
      </c>
      <c r="I18" s="109">
        <v>354</v>
      </c>
      <c r="J18" s="92">
        <v>1064</v>
      </c>
      <c r="K18" s="110">
        <v>2902549969.6748033</v>
      </c>
      <c r="L18" s="110">
        <v>3637220528.5776901</v>
      </c>
      <c r="M18" s="110">
        <v>2377144728.3131642</v>
      </c>
      <c r="N18" s="110">
        <v>525405241.36163902</v>
      </c>
      <c r="O18" s="110">
        <v>1260075800.2645259</v>
      </c>
    </row>
    <row r="19" spans="1:15" ht="12" customHeight="1" x14ac:dyDescent="0.3">
      <c r="A19" s="26" t="s">
        <v>37</v>
      </c>
      <c r="B19" s="26" t="s">
        <v>38</v>
      </c>
      <c r="C19" s="26" t="s">
        <v>9</v>
      </c>
      <c r="D19" s="117">
        <v>0.36373800000000001</v>
      </c>
      <c r="E19" s="40">
        <v>10839036</v>
      </c>
      <c r="F19" s="27">
        <v>414600</v>
      </c>
      <c r="G19" s="136">
        <v>26.143357452966715</v>
      </c>
      <c r="H19" s="92">
        <v>652</v>
      </c>
      <c r="I19" s="109">
        <v>436</v>
      </c>
      <c r="J19" s="92">
        <v>1088</v>
      </c>
      <c r="K19" s="110">
        <v>3428269911.033524</v>
      </c>
      <c r="L19" s="110">
        <v>3915584474.3599219</v>
      </c>
      <c r="M19" s="110">
        <v>2806759801.3812242</v>
      </c>
      <c r="N19" s="110">
        <v>621510109.65229988</v>
      </c>
      <c r="O19" s="110">
        <v>1108824672.9786978</v>
      </c>
    </row>
    <row r="20" spans="1:15" ht="12" customHeight="1" x14ac:dyDescent="0.3">
      <c r="A20" s="26" t="s">
        <v>39</v>
      </c>
      <c r="B20" s="26" t="s">
        <v>40</v>
      </c>
      <c r="C20" s="26" t="s">
        <v>9</v>
      </c>
      <c r="D20" s="117">
        <v>0.48352699999999998</v>
      </c>
      <c r="E20" s="40">
        <v>-4073096</v>
      </c>
      <c r="F20" s="27">
        <v>663491</v>
      </c>
      <c r="G20" s="136">
        <v>-6.1388865862536193</v>
      </c>
      <c r="H20" s="92">
        <v>1076</v>
      </c>
      <c r="I20" s="109">
        <v>763</v>
      </c>
      <c r="J20" s="92">
        <v>1839</v>
      </c>
      <c r="K20" s="110">
        <v>6999380585.3697195</v>
      </c>
      <c r="L20" s="110">
        <v>8620387531.4397812</v>
      </c>
      <c r="M20" s="110">
        <v>6089156368.5529871</v>
      </c>
      <c r="N20" s="110">
        <v>910224216.81673241</v>
      </c>
      <c r="O20" s="110">
        <v>2531231162.8867941</v>
      </c>
    </row>
    <row r="21" spans="1:15" ht="12" customHeight="1" x14ac:dyDescent="0.3">
      <c r="A21" s="26" t="s">
        <v>41</v>
      </c>
      <c r="B21" s="26" t="s">
        <v>42</v>
      </c>
      <c r="C21" s="26" t="s">
        <v>9</v>
      </c>
      <c r="D21" s="117">
        <v>0.28793600000000003</v>
      </c>
      <c r="E21" s="40">
        <v>-4537518</v>
      </c>
      <c r="F21" s="27">
        <v>292934</v>
      </c>
      <c r="G21" s="136">
        <v>-15.489898748523558</v>
      </c>
      <c r="H21" s="92">
        <v>579</v>
      </c>
      <c r="I21" s="109">
        <v>323</v>
      </c>
      <c r="J21" s="92">
        <v>902</v>
      </c>
      <c r="K21" s="110">
        <v>2977777035.161479</v>
      </c>
      <c r="L21" s="110">
        <v>3581291859.0397654</v>
      </c>
      <c r="M21" s="110">
        <v>2489737000.5021129</v>
      </c>
      <c r="N21" s="110">
        <v>488040034.65936613</v>
      </c>
      <c r="O21" s="110">
        <v>1091554858.5376525</v>
      </c>
    </row>
    <row r="22" spans="1:15" ht="12" customHeight="1" x14ac:dyDescent="0.3">
      <c r="A22" s="26" t="s">
        <v>43</v>
      </c>
      <c r="B22" s="26" t="s">
        <v>44</v>
      </c>
      <c r="C22" s="26" t="s">
        <v>9</v>
      </c>
      <c r="D22" s="117">
        <v>0.402366</v>
      </c>
      <c r="E22" s="40">
        <v>-2087643</v>
      </c>
      <c r="F22" s="27">
        <v>264505</v>
      </c>
      <c r="G22" s="136">
        <v>-7.892640970870116</v>
      </c>
      <c r="H22" s="92">
        <v>1142</v>
      </c>
      <c r="I22" s="109">
        <v>806</v>
      </c>
      <c r="J22" s="92">
        <v>1948</v>
      </c>
      <c r="K22" s="110">
        <v>2541305816.9802938</v>
      </c>
      <c r="L22" s="110">
        <v>3360700220.6254463</v>
      </c>
      <c r="M22" s="110">
        <v>2004276162.7102244</v>
      </c>
      <c r="N22" s="110">
        <v>537029654.27006936</v>
      </c>
      <c r="O22" s="110">
        <v>1356424057.9152219</v>
      </c>
    </row>
    <row r="23" spans="1:15" ht="12" customHeight="1" x14ac:dyDescent="0.3">
      <c r="A23" s="26" t="s">
        <v>45</v>
      </c>
      <c r="B23" s="26" t="s">
        <v>46</v>
      </c>
      <c r="C23" s="26" t="s">
        <v>9</v>
      </c>
      <c r="D23" s="117">
        <v>0.33235199999999998</v>
      </c>
      <c r="E23" s="40">
        <v>31866486</v>
      </c>
      <c r="F23" s="27">
        <v>1162643</v>
      </c>
      <c r="G23" s="136">
        <v>27.408659407917995</v>
      </c>
      <c r="H23" s="92">
        <v>839</v>
      </c>
      <c r="I23" s="109">
        <v>464</v>
      </c>
      <c r="J23" s="92">
        <v>1303</v>
      </c>
      <c r="K23" s="110">
        <v>11111283774.763105</v>
      </c>
      <c r="L23" s="110">
        <v>12682543290.9063</v>
      </c>
      <c r="M23" s="110">
        <v>9699440703.2382698</v>
      </c>
      <c r="N23" s="110">
        <v>1411843071.5248356</v>
      </c>
      <c r="O23" s="110">
        <v>2983102587.6680241</v>
      </c>
    </row>
    <row r="24" spans="1:15" ht="12" customHeight="1" x14ac:dyDescent="0.3">
      <c r="A24" s="26" t="s">
        <v>47</v>
      </c>
      <c r="B24" s="26" t="s">
        <v>48</v>
      </c>
      <c r="C24" s="26" t="s">
        <v>9</v>
      </c>
      <c r="D24" s="117">
        <v>0.27424999999999999</v>
      </c>
      <c r="E24" s="40">
        <v>-2111464</v>
      </c>
      <c r="F24" s="27">
        <v>300239</v>
      </c>
      <c r="G24" s="136">
        <v>-7.0326106868195009</v>
      </c>
      <c r="H24" s="92">
        <v>575</v>
      </c>
      <c r="I24" s="109">
        <v>286</v>
      </c>
      <c r="J24" s="92">
        <v>861</v>
      </c>
      <c r="K24" s="110">
        <v>2946126614.9840994</v>
      </c>
      <c r="L24" s="110">
        <v>3936672682.2689638</v>
      </c>
      <c r="M24" s="110">
        <v>2554384392.7531796</v>
      </c>
      <c r="N24" s="110">
        <v>391742222.23091984</v>
      </c>
      <c r="O24" s="110">
        <v>1382288289.5157843</v>
      </c>
    </row>
    <row r="25" spans="1:15" ht="12" customHeight="1" x14ac:dyDescent="0.3">
      <c r="A25" s="26" t="s">
        <v>49</v>
      </c>
      <c r="B25" s="26" t="s">
        <v>50</v>
      </c>
      <c r="C25" s="26" t="s">
        <v>9</v>
      </c>
      <c r="D25" s="117">
        <v>0.34116299999999999</v>
      </c>
      <c r="E25" s="40">
        <v>-2301732</v>
      </c>
      <c r="F25" s="27">
        <v>504819</v>
      </c>
      <c r="G25" s="136">
        <v>-4.5595193524807902</v>
      </c>
      <c r="H25" s="92">
        <v>1758</v>
      </c>
      <c r="I25" s="109">
        <v>707</v>
      </c>
      <c r="J25" s="92">
        <v>2465</v>
      </c>
      <c r="K25" s="110">
        <v>5021538878.6578846</v>
      </c>
      <c r="L25" s="110">
        <v>6259148624.1571436</v>
      </c>
      <c r="M25" s="110">
        <v>4266073136.4304214</v>
      </c>
      <c r="N25" s="110">
        <v>755465742.22746325</v>
      </c>
      <c r="O25" s="110">
        <v>1993075487.7267222</v>
      </c>
    </row>
    <row r="26" spans="1:15" ht="12" customHeight="1" x14ac:dyDescent="0.3">
      <c r="A26" s="26" t="s">
        <v>51</v>
      </c>
      <c r="B26" s="26" t="s">
        <v>52</v>
      </c>
      <c r="C26" s="26" t="s">
        <v>9</v>
      </c>
      <c r="D26" s="117">
        <v>0.270067</v>
      </c>
      <c r="E26" s="40">
        <v>11650021</v>
      </c>
      <c r="F26" s="27">
        <v>469829</v>
      </c>
      <c r="G26" s="136">
        <v>24.796300356087002</v>
      </c>
      <c r="H26" s="92">
        <v>668</v>
      </c>
      <c r="I26" s="109">
        <v>341</v>
      </c>
      <c r="J26" s="92">
        <v>1009</v>
      </c>
      <c r="K26" s="110">
        <v>3723844477.4973946</v>
      </c>
      <c r="L26" s="110">
        <v>3964185761.0323663</v>
      </c>
      <c r="M26" s="110">
        <v>3210825109.4816623</v>
      </c>
      <c r="N26" s="110">
        <v>513019368.01573229</v>
      </c>
      <c r="O26" s="110">
        <v>753360651.550704</v>
      </c>
    </row>
    <row r="28" spans="1:15" x14ac:dyDescent="0.3">
      <c r="L28" s="63"/>
    </row>
    <row r="30" spans="1:15" x14ac:dyDescent="0.3">
      <c r="L30" s="63"/>
    </row>
    <row r="33" spans="12:12" x14ac:dyDescent="0.3">
      <c r="L33" s="2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workbookViewId="0">
      <selection activeCell="N3" sqref="N3"/>
    </sheetView>
  </sheetViews>
  <sheetFormatPr baseColWidth="10" defaultColWidth="17.6640625" defaultRowHeight="14.4" x14ac:dyDescent="0.3"/>
  <cols>
    <col min="1" max="1" width="17.6640625" style="30"/>
    <col min="2" max="2" width="30.6640625" style="30" bestFit="1" customWidth="1"/>
    <col min="3" max="16384" width="17.6640625" style="30"/>
  </cols>
  <sheetData>
    <row r="1" spans="1:20" s="105" customFormat="1" ht="72" x14ac:dyDescent="0.25">
      <c r="A1" s="97" t="s">
        <v>0</v>
      </c>
      <c r="B1" s="97" t="s">
        <v>1</v>
      </c>
      <c r="C1" s="97" t="s">
        <v>2</v>
      </c>
      <c r="D1" s="104" t="s">
        <v>279</v>
      </c>
      <c r="E1" s="104" t="s">
        <v>250</v>
      </c>
      <c r="F1" s="104" t="s">
        <v>133</v>
      </c>
      <c r="G1" s="104" t="s">
        <v>69</v>
      </c>
      <c r="H1" s="104" t="s">
        <v>70</v>
      </c>
      <c r="I1" s="104" t="s">
        <v>215</v>
      </c>
      <c r="J1" s="98" t="s">
        <v>71</v>
      </c>
      <c r="K1" s="98" t="s">
        <v>72</v>
      </c>
      <c r="L1" s="98" t="s">
        <v>214</v>
      </c>
      <c r="M1" s="98" t="s">
        <v>73</v>
      </c>
      <c r="N1" s="98" t="s">
        <v>216</v>
      </c>
      <c r="O1" s="98" t="s">
        <v>219</v>
      </c>
      <c r="P1" s="98" t="s">
        <v>218</v>
      </c>
      <c r="Q1" s="98" t="s">
        <v>220</v>
      </c>
      <c r="R1" s="97" t="s">
        <v>54</v>
      </c>
      <c r="S1" s="97" t="s">
        <v>277</v>
      </c>
      <c r="T1" s="97" t="s">
        <v>278</v>
      </c>
    </row>
    <row r="2" spans="1:20" s="106" customFormat="1" ht="20.399999999999999" x14ac:dyDescent="0.3">
      <c r="A2" s="24"/>
      <c r="B2" s="24"/>
      <c r="C2" s="24"/>
      <c r="D2" s="31" t="s">
        <v>136</v>
      </c>
      <c r="E2" s="31" t="s">
        <v>136</v>
      </c>
      <c r="F2" s="31" t="s">
        <v>131</v>
      </c>
      <c r="G2" s="31" t="s">
        <v>144</v>
      </c>
      <c r="H2" s="31" t="s">
        <v>144</v>
      </c>
      <c r="I2" s="31" t="s">
        <v>131</v>
      </c>
      <c r="J2" s="32" t="s">
        <v>138</v>
      </c>
      <c r="K2" s="32" t="s">
        <v>140</v>
      </c>
      <c r="L2" s="32" t="s">
        <v>254</v>
      </c>
      <c r="M2" s="32" t="s">
        <v>136</v>
      </c>
      <c r="N2" s="32" t="s">
        <v>131</v>
      </c>
      <c r="O2" s="31" t="s">
        <v>131</v>
      </c>
      <c r="P2" s="31" t="s">
        <v>131</v>
      </c>
      <c r="Q2" s="31" t="s">
        <v>131</v>
      </c>
      <c r="R2" s="33" t="s">
        <v>139</v>
      </c>
      <c r="S2" s="33" t="s">
        <v>142</v>
      </c>
      <c r="T2" s="33" t="s">
        <v>141</v>
      </c>
    </row>
    <row r="3" spans="1:20" s="107" customFormat="1" ht="51" x14ac:dyDescent="0.2">
      <c r="A3" s="34"/>
      <c r="B3" s="34"/>
      <c r="C3" s="34"/>
      <c r="D3" s="31" t="s">
        <v>150</v>
      </c>
      <c r="E3" s="31" t="s">
        <v>137</v>
      </c>
      <c r="F3" s="31" t="s">
        <v>159</v>
      </c>
      <c r="G3" s="31" t="s">
        <v>281</v>
      </c>
      <c r="H3" s="31" t="s">
        <v>280</v>
      </c>
      <c r="I3" s="31" t="s">
        <v>151</v>
      </c>
      <c r="J3" s="31" t="s">
        <v>152</v>
      </c>
      <c r="K3" s="31" t="s">
        <v>152</v>
      </c>
      <c r="L3" s="32" t="s">
        <v>152</v>
      </c>
      <c r="M3" s="32" t="s">
        <v>152</v>
      </c>
      <c r="N3" s="32" t="s">
        <v>152</v>
      </c>
      <c r="O3" s="96" t="s">
        <v>275</v>
      </c>
      <c r="P3" s="96" t="s">
        <v>275</v>
      </c>
      <c r="Q3" s="96" t="s">
        <v>275</v>
      </c>
      <c r="R3" s="33" t="s">
        <v>217</v>
      </c>
      <c r="S3" s="33" t="s">
        <v>217</v>
      </c>
      <c r="T3" s="33" t="s">
        <v>217</v>
      </c>
    </row>
    <row r="4" spans="1:20" s="108" customFormat="1" ht="12" customHeight="1" x14ac:dyDescent="0.25">
      <c r="A4" s="61" t="s">
        <v>4</v>
      </c>
      <c r="B4" s="61" t="s">
        <v>5</v>
      </c>
      <c r="C4" s="61" t="s">
        <v>6</v>
      </c>
      <c r="D4" s="44" t="s">
        <v>58</v>
      </c>
      <c r="E4" s="44" t="s">
        <v>57</v>
      </c>
      <c r="F4" s="44" t="s">
        <v>223</v>
      </c>
      <c r="G4" s="44" t="s">
        <v>59</v>
      </c>
      <c r="H4" s="44" t="s">
        <v>60</v>
      </c>
      <c r="I4" s="44" t="s">
        <v>61</v>
      </c>
      <c r="J4" s="44" t="s">
        <v>62</v>
      </c>
      <c r="K4" s="44" t="s">
        <v>63</v>
      </c>
      <c r="L4" s="44" t="s">
        <v>225</v>
      </c>
      <c r="M4" s="44" t="s">
        <v>64</v>
      </c>
      <c r="N4" s="44" t="s">
        <v>65</v>
      </c>
      <c r="O4" s="94" t="s">
        <v>272</v>
      </c>
      <c r="P4" s="94" t="s">
        <v>273</v>
      </c>
      <c r="Q4" s="94" t="s">
        <v>274</v>
      </c>
      <c r="R4" s="44" t="s">
        <v>276</v>
      </c>
      <c r="S4" s="44" t="s">
        <v>66</v>
      </c>
      <c r="T4" s="44" t="s">
        <v>67</v>
      </c>
    </row>
    <row r="5" spans="1:20" s="27" customFormat="1" ht="12" x14ac:dyDescent="0.25">
      <c r="A5" s="26" t="s">
        <v>7</v>
      </c>
      <c r="B5" s="26" t="s">
        <v>8</v>
      </c>
      <c r="C5" s="26" t="s">
        <v>9</v>
      </c>
      <c r="D5" s="35">
        <v>38409</v>
      </c>
      <c r="E5" s="35">
        <v>44911</v>
      </c>
      <c r="F5" s="46">
        <v>16.928324090707907</v>
      </c>
      <c r="G5" s="37">
        <v>78.989906468251036</v>
      </c>
      <c r="H5" s="38">
        <v>91.762220387881356</v>
      </c>
      <c r="I5" s="38">
        <v>12.772313919630321</v>
      </c>
      <c r="J5" s="39">
        <v>920</v>
      </c>
      <c r="K5" s="39">
        <v>11358</v>
      </c>
      <c r="L5" s="38">
        <v>8.100017608733932</v>
      </c>
      <c r="M5" s="39">
        <v>2588</v>
      </c>
      <c r="N5" s="38">
        <v>8.3486564082712356</v>
      </c>
      <c r="O5" s="93">
        <v>57.193469447386683</v>
      </c>
      <c r="P5" s="93">
        <v>23.032250995288358</v>
      </c>
      <c r="Q5" s="93">
        <v>19.774279557324956</v>
      </c>
      <c r="R5" s="40">
        <v>428</v>
      </c>
      <c r="S5" s="40">
        <v>17553</v>
      </c>
      <c r="T5" s="41">
        <v>2.4383296302626332</v>
      </c>
    </row>
    <row r="6" spans="1:20" s="27" customFormat="1" ht="12" x14ac:dyDescent="0.25">
      <c r="A6" s="26" t="s">
        <v>10</v>
      </c>
      <c r="B6" s="26" t="s">
        <v>11</v>
      </c>
      <c r="C6" s="26" t="s">
        <v>9</v>
      </c>
      <c r="D6" s="35">
        <v>32112</v>
      </c>
      <c r="E6" s="35">
        <v>37311</v>
      </c>
      <c r="F6" s="46">
        <v>16.190209267563528</v>
      </c>
      <c r="G6" s="37">
        <v>59.655465166610625</v>
      </c>
      <c r="H6" s="38">
        <v>69.277388065521166</v>
      </c>
      <c r="I6" s="38">
        <v>9.6219228989105403</v>
      </c>
      <c r="J6" s="39">
        <v>1150</v>
      </c>
      <c r="K6" s="39">
        <v>9622</v>
      </c>
      <c r="L6" s="38">
        <v>11.951777177302016</v>
      </c>
      <c r="M6" s="39">
        <v>3926</v>
      </c>
      <c r="N6" s="38">
        <v>13.821996901844811</v>
      </c>
      <c r="O6" s="93">
        <v>59.077386854944272</v>
      </c>
      <c r="P6" s="93">
        <v>14.715798659315379</v>
      </c>
      <c r="Q6" s="93">
        <v>26.206814485740352</v>
      </c>
      <c r="R6" s="40">
        <v>381</v>
      </c>
      <c r="S6" s="40">
        <v>17433</v>
      </c>
      <c r="T6" s="41">
        <v>2.1855102392015144</v>
      </c>
    </row>
    <row r="7" spans="1:20" s="27" customFormat="1" ht="12" x14ac:dyDescent="0.25">
      <c r="A7" s="26" t="s">
        <v>12</v>
      </c>
      <c r="B7" s="26" t="s">
        <v>13</v>
      </c>
      <c r="C7" s="26" t="s">
        <v>9</v>
      </c>
      <c r="D7" s="35">
        <v>20245</v>
      </c>
      <c r="E7" s="35">
        <v>22755</v>
      </c>
      <c r="F7" s="46">
        <v>12.398122993331686</v>
      </c>
      <c r="G7" s="37">
        <v>90.423464989660147</v>
      </c>
      <c r="H7" s="38">
        <v>103.15377187852742</v>
      </c>
      <c r="I7" s="38">
        <v>12.730306888867275</v>
      </c>
      <c r="J7" s="39">
        <v>44</v>
      </c>
      <c r="K7" s="39">
        <v>6201</v>
      </c>
      <c r="L7" s="38">
        <v>0.70956297371391708</v>
      </c>
      <c r="M7" s="39">
        <v>2641</v>
      </c>
      <c r="N7" s="38">
        <v>15.436320065462622</v>
      </c>
      <c r="O7" s="93">
        <v>42.100605944022313</v>
      </c>
      <c r="P7" s="93">
        <v>32.505530441473503</v>
      </c>
      <c r="Q7" s="93">
        <v>25.393863614504188</v>
      </c>
      <c r="R7" s="40">
        <v>92</v>
      </c>
      <c r="S7" s="40">
        <v>8815</v>
      </c>
      <c r="T7" s="41">
        <v>1.0436755530346</v>
      </c>
    </row>
    <row r="8" spans="1:20" s="27" customFormat="1" ht="12" x14ac:dyDescent="0.25">
      <c r="A8" s="26" t="s">
        <v>14</v>
      </c>
      <c r="B8" s="26" t="s">
        <v>15</v>
      </c>
      <c r="C8" s="26" t="s">
        <v>9</v>
      </c>
      <c r="D8" s="35">
        <v>53953</v>
      </c>
      <c r="E8" s="35">
        <v>59680</v>
      </c>
      <c r="F8" s="46">
        <v>10.614794358052379</v>
      </c>
      <c r="G8" s="37">
        <v>124.626948414935</v>
      </c>
      <c r="H8" s="38">
        <v>133.95702960163047</v>
      </c>
      <c r="I8" s="38">
        <v>9.330081186695466</v>
      </c>
      <c r="J8" s="39">
        <v>2787</v>
      </c>
      <c r="K8" s="39">
        <v>20114</v>
      </c>
      <c r="L8" s="38">
        <v>13.856020682111961</v>
      </c>
      <c r="M8" s="39">
        <v>6747</v>
      </c>
      <c r="N8" s="38">
        <v>14.175858808698393</v>
      </c>
      <c r="O8" s="93">
        <v>39.418894751948422</v>
      </c>
      <c r="P8" s="93">
        <v>24.688141655443445</v>
      </c>
      <c r="Q8" s="93">
        <v>35.892963592608126</v>
      </c>
      <c r="R8" s="40">
        <v>2879</v>
      </c>
      <c r="S8" s="40">
        <v>35984</v>
      </c>
      <c r="T8" s="41">
        <v>8.0007781236104947</v>
      </c>
    </row>
    <row r="9" spans="1:20" s="27" customFormat="1" ht="12" x14ac:dyDescent="0.25">
      <c r="A9" s="26" t="s">
        <v>16</v>
      </c>
      <c r="B9" s="26" t="s">
        <v>17</v>
      </c>
      <c r="C9" s="26" t="s">
        <v>18</v>
      </c>
      <c r="D9" s="35">
        <v>137850</v>
      </c>
      <c r="E9" s="35">
        <v>159428</v>
      </c>
      <c r="F9" s="46">
        <v>15.653246282190786</v>
      </c>
      <c r="G9" s="37">
        <v>106.35211847865166</v>
      </c>
      <c r="H9" s="38">
        <v>116.31324060063706</v>
      </c>
      <c r="I9" s="38">
        <v>9.9611221219853974</v>
      </c>
      <c r="J9" s="39">
        <v>4171</v>
      </c>
      <c r="K9" s="39">
        <v>48516</v>
      </c>
      <c r="L9" s="38">
        <v>8.5971638222442088</v>
      </c>
      <c r="M9" s="39">
        <v>13831</v>
      </c>
      <c r="N9" s="38">
        <v>11.471842819595848</v>
      </c>
      <c r="O9" s="93">
        <v>36.044364399051616</v>
      </c>
      <c r="P9" s="93">
        <v>21.532463979573226</v>
      </c>
      <c r="Q9" s="93">
        <v>42.423171621375161</v>
      </c>
      <c r="R9" s="40">
        <v>3586</v>
      </c>
      <c r="S9" s="40">
        <v>117276</v>
      </c>
      <c r="T9" s="41">
        <v>3.057744124970156</v>
      </c>
    </row>
    <row r="10" spans="1:20" s="27" customFormat="1" ht="12" x14ac:dyDescent="0.25">
      <c r="A10" s="26" t="s">
        <v>19</v>
      </c>
      <c r="B10" s="26" t="s">
        <v>20</v>
      </c>
      <c r="C10" s="26" t="s">
        <v>9</v>
      </c>
      <c r="D10" s="35">
        <v>509561</v>
      </c>
      <c r="E10" s="35">
        <v>546171</v>
      </c>
      <c r="F10" s="46">
        <v>7.1846157771101007</v>
      </c>
      <c r="G10" s="37">
        <v>73.823860115678798</v>
      </c>
      <c r="H10" s="38">
        <v>77.799809407410891</v>
      </c>
      <c r="I10" s="38">
        <v>3.9759492917320927</v>
      </c>
      <c r="J10" s="39">
        <v>18603</v>
      </c>
      <c r="K10" s="39">
        <v>141455</v>
      </c>
      <c r="L10" s="38">
        <v>13.151178820119473</v>
      </c>
      <c r="M10" s="39">
        <v>48853</v>
      </c>
      <c r="N10" s="38">
        <v>12.925931246172572</v>
      </c>
      <c r="O10" s="93">
        <v>27.537852591927724</v>
      </c>
      <c r="P10" s="93">
        <v>37.075307897176323</v>
      </c>
      <c r="Q10" s="93">
        <v>35.386839510895953</v>
      </c>
      <c r="R10" s="40">
        <v>16731</v>
      </c>
      <c r="S10" s="40">
        <v>962380</v>
      </c>
      <c r="T10" s="41">
        <v>1.7385024626446934</v>
      </c>
    </row>
    <row r="11" spans="1:20" s="27" customFormat="1" ht="12" x14ac:dyDescent="0.25">
      <c r="A11" s="26" t="s">
        <v>21</v>
      </c>
      <c r="B11" s="26" t="s">
        <v>22</v>
      </c>
      <c r="C11" s="26" t="s">
        <v>9</v>
      </c>
      <c r="D11" s="35">
        <v>89827</v>
      </c>
      <c r="E11" s="35">
        <v>93933</v>
      </c>
      <c r="F11" s="46">
        <v>4.5710087167555411</v>
      </c>
      <c r="G11" s="37">
        <v>49.045216143583936</v>
      </c>
      <c r="H11" s="38">
        <v>50.256948029886765</v>
      </c>
      <c r="I11" s="38">
        <v>1.2117318863028288</v>
      </c>
      <c r="J11" s="39">
        <v>2793</v>
      </c>
      <c r="K11" s="39">
        <v>27472</v>
      </c>
      <c r="L11" s="38">
        <v>10.166715200931858</v>
      </c>
      <c r="M11" s="39">
        <v>6880</v>
      </c>
      <c r="N11" s="38">
        <v>9.5785908272558054</v>
      </c>
      <c r="O11" s="93">
        <v>51.796202704548556</v>
      </c>
      <c r="P11" s="93">
        <v>16.864157901925967</v>
      </c>
      <c r="Q11" s="93">
        <v>31.339639393525477</v>
      </c>
      <c r="R11" s="40">
        <v>1930</v>
      </c>
      <c r="S11" s="40">
        <v>82643</v>
      </c>
      <c r="T11" s="41">
        <v>2.3353460063163247</v>
      </c>
    </row>
    <row r="12" spans="1:20" s="27" customFormat="1" ht="12" x14ac:dyDescent="0.25">
      <c r="A12" s="26" t="s">
        <v>23</v>
      </c>
      <c r="B12" s="26" t="s">
        <v>24</v>
      </c>
      <c r="C12" s="26" t="s">
        <v>9</v>
      </c>
      <c r="D12" s="35">
        <v>32673</v>
      </c>
      <c r="E12" s="35">
        <v>35524</v>
      </c>
      <c r="F12" s="46">
        <v>8.7258592721819248</v>
      </c>
      <c r="G12" s="37">
        <v>133.54887758939228</v>
      </c>
      <c r="H12" s="38">
        <v>141.16431551758393</v>
      </c>
      <c r="I12" s="38">
        <v>7.6154379281916533</v>
      </c>
      <c r="J12" s="39">
        <v>809</v>
      </c>
      <c r="K12" s="39">
        <v>9950</v>
      </c>
      <c r="L12" s="38">
        <v>8.1306532663316577</v>
      </c>
      <c r="M12" s="39">
        <v>1961</v>
      </c>
      <c r="N12" s="38">
        <v>7.3366006958733969</v>
      </c>
      <c r="O12" s="93">
        <v>35.382882882882882</v>
      </c>
      <c r="P12" s="93">
        <v>40.101351351351347</v>
      </c>
      <c r="Q12" s="93">
        <v>24.515765765765764</v>
      </c>
      <c r="R12" s="40">
        <v>287</v>
      </c>
      <c r="S12" s="40">
        <v>12485</v>
      </c>
      <c r="T12" s="41">
        <v>2.298758510212255</v>
      </c>
    </row>
    <row r="13" spans="1:20" s="27" customFormat="1" ht="12" x14ac:dyDescent="0.25">
      <c r="A13" s="26" t="s">
        <v>25</v>
      </c>
      <c r="B13" s="26" t="s">
        <v>26</v>
      </c>
      <c r="C13" s="26" t="s">
        <v>9</v>
      </c>
      <c r="D13" s="35">
        <v>21167</v>
      </c>
      <c r="E13" s="35">
        <v>24688</v>
      </c>
      <c r="F13" s="46">
        <v>16.634383710492749</v>
      </c>
      <c r="G13" s="37">
        <v>102.12431308408961</v>
      </c>
      <c r="H13" s="38">
        <v>118.40937759296297</v>
      </c>
      <c r="I13" s="38">
        <v>16.285064508873361</v>
      </c>
      <c r="J13" s="39">
        <v>593</v>
      </c>
      <c r="K13" s="39">
        <v>6745</v>
      </c>
      <c r="L13" s="38">
        <v>8.7916975537435125</v>
      </c>
      <c r="M13" s="39">
        <v>1565</v>
      </c>
      <c r="N13" s="38">
        <v>8.4915897992403693</v>
      </c>
      <c r="O13" s="93">
        <v>59.869339438271261</v>
      </c>
      <c r="P13" s="93">
        <v>17.147802780724774</v>
      </c>
      <c r="Q13" s="93">
        <v>22.982857781003965</v>
      </c>
      <c r="R13" s="40">
        <v>209</v>
      </c>
      <c r="S13" s="40">
        <v>10152</v>
      </c>
      <c r="T13" s="41">
        <v>2.0587076438140266</v>
      </c>
    </row>
    <row r="14" spans="1:20" s="27" customFormat="1" ht="12" x14ac:dyDescent="0.25">
      <c r="A14" s="26" t="s">
        <v>27</v>
      </c>
      <c r="B14" s="26" t="s">
        <v>28</v>
      </c>
      <c r="C14" s="26" t="s">
        <v>9</v>
      </c>
      <c r="D14" s="35">
        <v>97443</v>
      </c>
      <c r="E14" s="35">
        <v>111133</v>
      </c>
      <c r="F14" s="46">
        <v>14.049239042311914</v>
      </c>
      <c r="G14" s="37">
        <v>138.33573492145743</v>
      </c>
      <c r="H14" s="38">
        <v>147.02427098409541</v>
      </c>
      <c r="I14" s="38">
        <v>8.6885360626379793</v>
      </c>
      <c r="J14" s="39">
        <v>3754</v>
      </c>
      <c r="K14" s="39">
        <v>31172</v>
      </c>
      <c r="L14" s="38">
        <v>12.042858976004107</v>
      </c>
      <c r="M14" s="39">
        <v>8222</v>
      </c>
      <c r="N14" s="38">
        <v>9.803851427890061</v>
      </c>
      <c r="O14" s="93">
        <v>32.346527456551904</v>
      </c>
      <c r="P14" s="93">
        <v>22.207097072622744</v>
      </c>
      <c r="Q14" s="93">
        <v>45.446375470825352</v>
      </c>
      <c r="R14" s="40">
        <v>2499</v>
      </c>
      <c r="S14" s="40">
        <v>82340</v>
      </c>
      <c r="T14" s="41">
        <v>3.0349769249453482</v>
      </c>
    </row>
    <row r="15" spans="1:20" s="27" customFormat="1" ht="12" x14ac:dyDescent="0.25">
      <c r="A15" s="26" t="s">
        <v>29</v>
      </c>
      <c r="B15" s="26" t="s">
        <v>30</v>
      </c>
      <c r="C15" s="26" t="s">
        <v>9</v>
      </c>
      <c r="D15" s="35">
        <v>82041</v>
      </c>
      <c r="E15" s="35">
        <v>94958</v>
      </c>
      <c r="F15" s="46">
        <v>15.744566741019733</v>
      </c>
      <c r="G15" s="37">
        <v>113.71902705160264</v>
      </c>
      <c r="H15" s="38">
        <v>122.75739391009149</v>
      </c>
      <c r="I15" s="38">
        <v>9.0383668584888568</v>
      </c>
      <c r="J15" s="39">
        <v>2570</v>
      </c>
      <c r="K15" s="39">
        <v>27591</v>
      </c>
      <c r="L15" s="38">
        <v>9.3146315827624946</v>
      </c>
      <c r="M15" s="39">
        <v>6264</v>
      </c>
      <c r="N15" s="38">
        <v>9.1816542808143886</v>
      </c>
      <c r="O15" s="93">
        <v>40.986578409034216</v>
      </c>
      <c r="P15" s="93">
        <v>18.454271791374925</v>
      </c>
      <c r="Q15" s="93">
        <v>40.559149799590863</v>
      </c>
      <c r="R15" s="40">
        <v>1175</v>
      </c>
      <c r="S15" s="40">
        <v>49396</v>
      </c>
      <c r="T15" s="41">
        <v>2.3787351202526521</v>
      </c>
    </row>
    <row r="16" spans="1:20" s="27" customFormat="1" ht="12" x14ac:dyDescent="0.25">
      <c r="A16" s="26" t="s">
        <v>31</v>
      </c>
      <c r="B16" s="26" t="s">
        <v>32</v>
      </c>
      <c r="C16" s="26" t="s">
        <v>9</v>
      </c>
      <c r="D16" s="35">
        <v>67719</v>
      </c>
      <c r="E16" s="35">
        <v>76311</v>
      </c>
      <c r="F16" s="46">
        <v>12.687724272360784</v>
      </c>
      <c r="G16" s="37">
        <v>162.14410734424047</v>
      </c>
      <c r="H16" s="38">
        <v>166.67649544927366</v>
      </c>
      <c r="I16" s="38">
        <v>4.532388105033192</v>
      </c>
      <c r="J16" s="39">
        <v>2382</v>
      </c>
      <c r="K16" s="39">
        <v>23362</v>
      </c>
      <c r="L16" s="38">
        <v>10.196044859173016</v>
      </c>
      <c r="M16" s="39">
        <v>8159</v>
      </c>
      <c r="N16" s="38">
        <v>13.689137948390995</v>
      </c>
      <c r="O16" s="93">
        <v>35.536512667660212</v>
      </c>
      <c r="P16" s="93">
        <v>17.185171385991058</v>
      </c>
      <c r="Q16" s="93">
        <v>47.278315946348734</v>
      </c>
      <c r="R16" s="40">
        <v>638</v>
      </c>
      <c r="S16" s="40">
        <v>30127</v>
      </c>
      <c r="T16" s="41">
        <v>2.1177017293457694</v>
      </c>
    </row>
    <row r="17" spans="1:20" s="27" customFormat="1" ht="12" x14ac:dyDescent="0.25">
      <c r="A17" s="26" t="s">
        <v>33</v>
      </c>
      <c r="B17" s="26" t="s">
        <v>34</v>
      </c>
      <c r="C17" s="26" t="s">
        <v>9</v>
      </c>
      <c r="D17" s="35">
        <v>61859</v>
      </c>
      <c r="E17" s="35">
        <v>69040</v>
      </c>
      <c r="F17" s="46">
        <v>11.608658400556102</v>
      </c>
      <c r="G17" s="37">
        <v>150.96508418404079</v>
      </c>
      <c r="H17" s="38">
        <v>157.31489182322582</v>
      </c>
      <c r="I17" s="38">
        <v>6.3498076391850304</v>
      </c>
      <c r="J17" s="39">
        <v>1638</v>
      </c>
      <c r="K17" s="39">
        <v>19796</v>
      </c>
      <c r="L17" s="38">
        <v>8.2743988684582739</v>
      </c>
      <c r="M17" s="39">
        <v>4737</v>
      </c>
      <c r="N17" s="38">
        <v>9.5110932637285419</v>
      </c>
      <c r="O17" s="93">
        <v>35.829275872785658</v>
      </c>
      <c r="P17" s="93">
        <v>31.217238164301254</v>
      </c>
      <c r="Q17" s="93">
        <v>32.953485962913085</v>
      </c>
      <c r="R17" s="40">
        <v>862</v>
      </c>
      <c r="S17" s="40">
        <v>33822</v>
      </c>
      <c r="T17" s="41">
        <v>2.5486369818461356</v>
      </c>
    </row>
    <row r="18" spans="1:20" s="27" customFormat="1" ht="12" x14ac:dyDescent="0.25">
      <c r="A18" s="26" t="s">
        <v>35</v>
      </c>
      <c r="B18" s="26" t="s">
        <v>36</v>
      </c>
      <c r="C18" s="26" t="s">
        <v>9</v>
      </c>
      <c r="D18" s="35">
        <v>29333</v>
      </c>
      <c r="E18" s="35">
        <v>30907</v>
      </c>
      <c r="F18" s="46">
        <v>5.3659700678416797</v>
      </c>
      <c r="G18" s="37">
        <v>102.20379435898329</v>
      </c>
      <c r="H18" s="38">
        <v>105.74883326262199</v>
      </c>
      <c r="I18" s="38">
        <v>3.545038903638698</v>
      </c>
      <c r="J18" s="39">
        <v>619</v>
      </c>
      <c r="K18" s="39">
        <v>8765</v>
      </c>
      <c r="L18" s="38">
        <v>7.0621791215059906</v>
      </c>
      <c r="M18" s="39">
        <v>2127</v>
      </c>
      <c r="N18" s="38">
        <v>8.2849686441008075</v>
      </c>
      <c r="O18" s="93">
        <v>33.658236740428521</v>
      </c>
      <c r="P18" s="93">
        <v>19.845451352300667</v>
      </c>
      <c r="Q18" s="93">
        <v>46.496311907270808</v>
      </c>
      <c r="R18" s="40">
        <v>253</v>
      </c>
      <c r="S18" s="40">
        <v>13027</v>
      </c>
      <c r="T18" s="41">
        <v>1.9421202118676595</v>
      </c>
    </row>
    <row r="19" spans="1:20" s="27" customFormat="1" ht="12" x14ac:dyDescent="0.25">
      <c r="A19" s="26" t="s">
        <v>37</v>
      </c>
      <c r="B19" s="26" t="s">
        <v>38</v>
      </c>
      <c r="C19" s="26" t="s">
        <v>9</v>
      </c>
      <c r="D19" s="35">
        <v>23044</v>
      </c>
      <c r="E19" s="35">
        <v>26407</v>
      </c>
      <c r="F19" s="46">
        <v>14.593820517271308</v>
      </c>
      <c r="G19" s="37">
        <v>57.514812984510641</v>
      </c>
      <c r="H19" s="38">
        <v>65.54524649897489</v>
      </c>
      <c r="I19" s="38">
        <v>8.0304335144642494</v>
      </c>
      <c r="J19" s="39">
        <v>274</v>
      </c>
      <c r="K19" s="39">
        <v>5905</v>
      </c>
      <c r="L19" s="38">
        <v>4.6401354784081281</v>
      </c>
      <c r="M19" s="39">
        <v>1446</v>
      </c>
      <c r="N19" s="38">
        <v>7.9858618213950407</v>
      </c>
      <c r="O19" s="93">
        <v>54.757720311323119</v>
      </c>
      <c r="P19" s="93">
        <v>27.504393673110723</v>
      </c>
      <c r="Q19" s="93">
        <v>17.737886015566158</v>
      </c>
      <c r="R19" s="40">
        <v>464</v>
      </c>
      <c r="S19" s="40">
        <v>12785</v>
      </c>
      <c r="T19" s="41">
        <v>3.629253030895581</v>
      </c>
    </row>
    <row r="20" spans="1:20" s="27" customFormat="1" ht="12" x14ac:dyDescent="0.25">
      <c r="A20" s="26" t="s">
        <v>39</v>
      </c>
      <c r="B20" s="26" t="s">
        <v>40</v>
      </c>
      <c r="C20" s="26" t="s">
        <v>9</v>
      </c>
      <c r="D20" s="35">
        <v>51330</v>
      </c>
      <c r="E20" s="35">
        <v>59944</v>
      </c>
      <c r="F20" s="46">
        <v>16.7816091954023</v>
      </c>
      <c r="G20" s="37">
        <v>87.366941152841932</v>
      </c>
      <c r="H20" s="38">
        <v>95.093056163662098</v>
      </c>
      <c r="I20" s="38">
        <v>7.7261150108201662</v>
      </c>
      <c r="J20" s="39">
        <v>1286</v>
      </c>
      <c r="K20" s="39">
        <v>14586</v>
      </c>
      <c r="L20" s="38">
        <v>8.8166735225558757</v>
      </c>
      <c r="M20" s="39">
        <v>2501</v>
      </c>
      <c r="N20" s="38">
        <v>6.7470594582928669</v>
      </c>
      <c r="O20" s="93">
        <v>45.480271237118906</v>
      </c>
      <c r="P20" s="93">
        <v>25.788883549575527</v>
      </c>
      <c r="Q20" s="93">
        <v>28.730845213305567</v>
      </c>
      <c r="R20" s="40">
        <v>663</v>
      </c>
      <c r="S20" s="40">
        <v>49269</v>
      </c>
      <c r="T20" s="41">
        <v>1.3456737502283382</v>
      </c>
    </row>
    <row r="21" spans="1:20" s="27" customFormat="1" ht="12" x14ac:dyDescent="0.25">
      <c r="A21" s="26" t="s">
        <v>41</v>
      </c>
      <c r="B21" s="26" t="s">
        <v>42</v>
      </c>
      <c r="C21" s="26" t="s">
        <v>9</v>
      </c>
      <c r="D21" s="35">
        <v>15469</v>
      </c>
      <c r="E21" s="35">
        <v>19047</v>
      </c>
      <c r="F21" s="46">
        <v>23.130131230202341</v>
      </c>
      <c r="G21" s="37">
        <v>56.653250173047134</v>
      </c>
      <c r="H21" s="38">
        <v>67.566752631261551</v>
      </c>
      <c r="I21" s="38">
        <v>10.913502458214417</v>
      </c>
      <c r="J21" s="39">
        <v>432</v>
      </c>
      <c r="K21" s="39">
        <v>4468</v>
      </c>
      <c r="L21" s="38">
        <v>9.668755595344674</v>
      </c>
      <c r="M21" s="39">
        <v>1879</v>
      </c>
      <c r="N21" s="38">
        <v>12.662578340858548</v>
      </c>
      <c r="O21" s="93">
        <v>46.795305106618322</v>
      </c>
      <c r="P21" s="93">
        <v>23.068887113623791</v>
      </c>
      <c r="Q21" s="93">
        <v>30.135807779757883</v>
      </c>
      <c r="R21" s="40">
        <v>364</v>
      </c>
      <c r="S21" s="40">
        <v>15496</v>
      </c>
      <c r="T21" s="41">
        <v>2.348993288590604</v>
      </c>
    </row>
    <row r="22" spans="1:20" s="27" customFormat="1" ht="12" x14ac:dyDescent="0.25">
      <c r="A22" s="26" t="s">
        <v>43</v>
      </c>
      <c r="B22" s="26" t="s">
        <v>44</v>
      </c>
      <c r="C22" s="26" t="s">
        <v>9</v>
      </c>
      <c r="D22" s="35">
        <v>44649</v>
      </c>
      <c r="E22" s="35">
        <v>51025</v>
      </c>
      <c r="F22" s="46">
        <v>14.280275034155302</v>
      </c>
      <c r="G22" s="37">
        <v>173.7612665203381</v>
      </c>
      <c r="H22" s="38">
        <v>198.88290367090482</v>
      </c>
      <c r="I22" s="38">
        <v>25.121637150566727</v>
      </c>
      <c r="J22" s="39">
        <v>1586</v>
      </c>
      <c r="K22" s="39">
        <v>17770</v>
      </c>
      <c r="L22" s="38">
        <v>8.9251547552054031</v>
      </c>
      <c r="M22" s="39">
        <v>5086</v>
      </c>
      <c r="N22" s="38">
        <v>12.307022213618545</v>
      </c>
      <c r="O22" s="93">
        <v>42.100605944022313</v>
      </c>
      <c r="P22" s="93">
        <v>32.505530441473503</v>
      </c>
      <c r="Q22" s="93">
        <v>25.393863614504188</v>
      </c>
      <c r="R22" s="40">
        <v>212</v>
      </c>
      <c r="S22" s="40">
        <v>13432</v>
      </c>
      <c r="T22" s="41">
        <v>1.5783204288266826</v>
      </c>
    </row>
    <row r="23" spans="1:20" s="27" customFormat="1" ht="12" x14ac:dyDescent="0.25">
      <c r="A23" s="26" t="s">
        <v>45</v>
      </c>
      <c r="B23" s="26" t="s">
        <v>46</v>
      </c>
      <c r="C23" s="26" t="s">
        <v>9</v>
      </c>
      <c r="D23" s="35">
        <v>104209</v>
      </c>
      <c r="E23" s="35">
        <v>118460</v>
      </c>
      <c r="F23" s="46">
        <v>13.675402316498575</v>
      </c>
      <c r="G23" s="37">
        <v>93.182525403905103</v>
      </c>
      <c r="H23" s="38">
        <v>103.78118867395571</v>
      </c>
      <c r="I23" s="38">
        <v>10.598663270050608</v>
      </c>
      <c r="J23" s="39">
        <v>1969</v>
      </c>
      <c r="K23" s="39">
        <v>30976</v>
      </c>
      <c r="L23" s="38">
        <v>6.3565340909090908</v>
      </c>
      <c r="M23" s="39">
        <v>7121</v>
      </c>
      <c r="N23" s="38">
        <v>9.4923884934282441</v>
      </c>
      <c r="O23" s="93">
        <v>53.939860519880447</v>
      </c>
      <c r="P23" s="93">
        <v>20.79521782447242</v>
      </c>
      <c r="Q23" s="93">
        <v>25.264921655647132</v>
      </c>
      <c r="R23" s="40">
        <v>997</v>
      </c>
      <c r="S23" s="40">
        <v>63576</v>
      </c>
      <c r="T23" s="41">
        <v>1.5682018371712596</v>
      </c>
    </row>
    <row r="24" spans="1:20" s="27" customFormat="1" ht="12" x14ac:dyDescent="0.25">
      <c r="A24" s="26" t="s">
        <v>47</v>
      </c>
      <c r="B24" s="26" t="s">
        <v>48</v>
      </c>
      <c r="C24" s="26" t="s">
        <v>9</v>
      </c>
      <c r="D24" s="35">
        <v>37124</v>
      </c>
      <c r="E24" s="35">
        <v>38192</v>
      </c>
      <c r="F24" s="46">
        <v>2.8768451675466005</v>
      </c>
      <c r="G24" s="37">
        <v>132.3776921979746</v>
      </c>
      <c r="H24" s="38">
        <v>133.44980607288863</v>
      </c>
      <c r="I24" s="38">
        <v>1.072113874914038</v>
      </c>
      <c r="J24" s="39">
        <v>967</v>
      </c>
      <c r="K24" s="39">
        <v>12409</v>
      </c>
      <c r="L24" s="38">
        <v>7.7927310822789906</v>
      </c>
      <c r="M24" s="39">
        <v>3462</v>
      </c>
      <c r="N24" s="38">
        <v>11.061763108285138</v>
      </c>
      <c r="O24" s="93">
        <v>33.97913561847988</v>
      </c>
      <c r="P24" s="93">
        <v>29.679037475918722</v>
      </c>
      <c r="Q24" s="93">
        <v>36.341826905601394</v>
      </c>
      <c r="R24" s="40">
        <v>1683</v>
      </c>
      <c r="S24" s="40">
        <v>17137</v>
      </c>
      <c r="T24" s="41">
        <v>9.8208554589484738</v>
      </c>
    </row>
    <row r="25" spans="1:20" s="27" customFormat="1" ht="12" x14ac:dyDescent="0.25">
      <c r="A25" s="26" t="s">
        <v>49</v>
      </c>
      <c r="B25" s="26" t="s">
        <v>50</v>
      </c>
      <c r="C25" s="26" t="s">
        <v>9</v>
      </c>
      <c r="D25" s="35">
        <v>54973</v>
      </c>
      <c r="E25" s="35">
        <v>63410</v>
      </c>
      <c r="F25" s="46">
        <v>15.347534244083457</v>
      </c>
      <c r="G25" s="37">
        <v>115.80211284665536</v>
      </c>
      <c r="H25" s="38">
        <v>130.1254465943907</v>
      </c>
      <c r="I25" s="38">
        <v>14.323333747735333</v>
      </c>
      <c r="J25" s="39">
        <v>2455</v>
      </c>
      <c r="K25" s="39">
        <v>22295</v>
      </c>
      <c r="L25" s="38">
        <v>11.011437542049787</v>
      </c>
      <c r="M25" s="39">
        <v>8714</v>
      </c>
      <c r="N25" s="38">
        <v>16.646608210594685</v>
      </c>
      <c r="O25" s="93">
        <v>44.853228962818001</v>
      </c>
      <c r="P25" s="93">
        <v>26.827299412915849</v>
      </c>
      <c r="Q25" s="93">
        <v>28.319471624266146</v>
      </c>
      <c r="R25" s="40">
        <v>442</v>
      </c>
      <c r="S25" s="40">
        <v>30490</v>
      </c>
      <c r="T25" s="41">
        <v>1.4496556247950148</v>
      </c>
    </row>
    <row r="26" spans="1:20" s="27" customFormat="1" ht="12" x14ac:dyDescent="0.25">
      <c r="A26" s="26" t="s">
        <v>51</v>
      </c>
      <c r="B26" s="26" t="s">
        <v>52</v>
      </c>
      <c r="C26" s="26" t="s">
        <v>9</v>
      </c>
      <c r="D26" s="35">
        <v>13312</v>
      </c>
      <c r="E26" s="35">
        <v>14529</v>
      </c>
      <c r="F26" s="46">
        <v>9.1421274038461533</v>
      </c>
      <c r="G26" s="37">
        <v>31.456319856329308</v>
      </c>
      <c r="H26" s="38">
        <v>33.707004950839597</v>
      </c>
      <c r="I26" s="38">
        <v>2.2506850945102883</v>
      </c>
      <c r="J26" s="39">
        <v>226</v>
      </c>
      <c r="K26" s="39">
        <v>2123</v>
      </c>
      <c r="L26" s="38">
        <v>10.645313235986812</v>
      </c>
      <c r="M26" s="39">
        <v>1209</v>
      </c>
      <c r="N26" s="38">
        <v>12.965147453083109</v>
      </c>
      <c r="O26" s="93">
        <v>71.435755594669345</v>
      </c>
      <c r="P26" s="93">
        <v>11.679658033693739</v>
      </c>
      <c r="Q26" s="93">
        <v>16.88458637163691</v>
      </c>
      <c r="R26" s="40">
        <v>187</v>
      </c>
      <c r="S26" s="40">
        <v>10795</v>
      </c>
      <c r="T26" s="41">
        <v>1.7322834645669292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topLeftCell="G1" workbookViewId="0">
      <selection activeCell="Q5" sqref="Q5"/>
    </sheetView>
  </sheetViews>
  <sheetFormatPr baseColWidth="10" defaultRowHeight="14.4" x14ac:dyDescent="0.3"/>
  <cols>
    <col min="1" max="1" width="17.6640625" customWidth="1"/>
    <col min="2" max="2" width="30.6640625" bestFit="1" customWidth="1"/>
    <col min="3" max="6" width="17.6640625" customWidth="1"/>
    <col min="7" max="17" width="17.6640625" style="1" customWidth="1"/>
  </cols>
  <sheetData>
    <row r="1" spans="1:18" ht="72" x14ac:dyDescent="0.3">
      <c r="A1" s="13" t="s">
        <v>0</v>
      </c>
      <c r="B1" s="13" t="s">
        <v>1</v>
      </c>
      <c r="C1" s="13" t="s">
        <v>2</v>
      </c>
      <c r="D1" s="131" t="s">
        <v>155</v>
      </c>
      <c r="E1" s="132" t="s">
        <v>154</v>
      </c>
      <c r="F1" s="99" t="s">
        <v>156</v>
      </c>
      <c r="G1" s="99" t="s">
        <v>258</v>
      </c>
      <c r="H1" s="99" t="s">
        <v>257</v>
      </c>
      <c r="I1" s="99" t="s">
        <v>260</v>
      </c>
      <c r="J1" s="99" t="s">
        <v>342</v>
      </c>
      <c r="K1" s="99" t="s">
        <v>259</v>
      </c>
      <c r="L1" s="131" t="s">
        <v>261</v>
      </c>
      <c r="M1" s="99" t="s">
        <v>309</v>
      </c>
      <c r="N1" s="99" t="s">
        <v>263</v>
      </c>
      <c r="O1" s="131" t="s">
        <v>262</v>
      </c>
      <c r="P1" s="131" t="s">
        <v>322</v>
      </c>
      <c r="Q1" s="99" t="s">
        <v>325</v>
      </c>
    </row>
    <row r="2" spans="1:18" s="1" customFormat="1" x14ac:dyDescent="0.3">
      <c r="A2" s="49"/>
      <c r="B2" s="49"/>
      <c r="C2" s="49"/>
      <c r="D2" s="47" t="s">
        <v>249</v>
      </c>
      <c r="E2" s="48" t="s">
        <v>131</v>
      </c>
      <c r="F2" s="24" t="s">
        <v>158</v>
      </c>
      <c r="G2" s="24" t="s">
        <v>249</v>
      </c>
      <c r="H2" s="24" t="s">
        <v>131</v>
      </c>
      <c r="I2" s="24" t="s">
        <v>249</v>
      </c>
      <c r="J2" s="24" t="s">
        <v>131</v>
      </c>
      <c r="K2" s="24" t="s">
        <v>131</v>
      </c>
      <c r="L2" s="47" t="s">
        <v>249</v>
      </c>
      <c r="M2" s="24" t="s">
        <v>143</v>
      </c>
      <c r="N2" s="24" t="s">
        <v>249</v>
      </c>
      <c r="O2" s="47" t="s">
        <v>131</v>
      </c>
      <c r="P2" s="47" t="s">
        <v>249</v>
      </c>
      <c r="Q2" s="24" t="s">
        <v>131</v>
      </c>
    </row>
    <row r="3" spans="1:18" ht="30.6" x14ac:dyDescent="0.3">
      <c r="A3" s="24"/>
      <c r="B3" s="24"/>
      <c r="C3" s="24"/>
      <c r="D3" s="24" t="s">
        <v>145</v>
      </c>
      <c r="E3" s="24" t="s">
        <v>145</v>
      </c>
      <c r="F3" s="24" t="s">
        <v>145</v>
      </c>
      <c r="G3" s="24" t="s">
        <v>315</v>
      </c>
      <c r="H3" s="24" t="s">
        <v>315</v>
      </c>
      <c r="I3" s="24" t="s">
        <v>316</v>
      </c>
      <c r="J3" s="24" t="s">
        <v>316</v>
      </c>
      <c r="K3" s="24" t="s">
        <v>315</v>
      </c>
      <c r="L3" s="24" t="s">
        <v>298</v>
      </c>
      <c r="M3" s="24" t="s">
        <v>308</v>
      </c>
      <c r="N3" s="24" t="s">
        <v>306</v>
      </c>
      <c r="O3" s="24" t="s">
        <v>306</v>
      </c>
      <c r="P3" s="24" t="s">
        <v>306</v>
      </c>
      <c r="Q3" s="24" t="s">
        <v>306</v>
      </c>
    </row>
    <row r="4" spans="1:18" s="27" customFormat="1" ht="12" x14ac:dyDescent="0.25">
      <c r="A4" s="61" t="s">
        <v>4</v>
      </c>
      <c r="B4" s="61" t="s">
        <v>5</v>
      </c>
      <c r="C4" s="61" t="s">
        <v>6</v>
      </c>
      <c r="D4" s="50" t="s">
        <v>296</v>
      </c>
      <c r="E4" s="50" t="s">
        <v>297</v>
      </c>
      <c r="F4" s="50" t="s">
        <v>157</v>
      </c>
      <c r="G4" s="50" t="s">
        <v>319</v>
      </c>
      <c r="H4" s="50" t="s">
        <v>317</v>
      </c>
      <c r="I4" s="50" t="s">
        <v>320</v>
      </c>
      <c r="J4" s="50" t="s">
        <v>343</v>
      </c>
      <c r="K4" s="50" t="s">
        <v>318</v>
      </c>
      <c r="L4" s="50" t="s">
        <v>304</v>
      </c>
      <c r="M4" s="50" t="s">
        <v>302</v>
      </c>
      <c r="N4" s="50" t="s">
        <v>321</v>
      </c>
      <c r="O4" s="50" t="s">
        <v>305</v>
      </c>
      <c r="P4" s="50" t="s">
        <v>323</v>
      </c>
      <c r="Q4" s="50" t="s">
        <v>324</v>
      </c>
    </row>
    <row r="5" spans="1:18" s="18" customFormat="1" ht="12" customHeight="1" x14ac:dyDescent="0.3">
      <c r="A5" s="28" t="s">
        <v>7</v>
      </c>
      <c r="B5" s="28" t="s">
        <v>8</v>
      </c>
      <c r="C5" s="28" t="s">
        <v>9</v>
      </c>
      <c r="D5" s="36">
        <v>46906.869161848241</v>
      </c>
      <c r="E5" s="46">
        <v>24.740864001469134</v>
      </c>
      <c r="F5" s="52">
        <v>-0.21955282735376258</v>
      </c>
      <c r="G5" s="52">
        <v>61033</v>
      </c>
      <c r="H5" s="52">
        <v>38.97</v>
      </c>
      <c r="I5" s="137">
        <v>4127</v>
      </c>
      <c r="J5" s="46">
        <v>7.2523108283836502</v>
      </c>
      <c r="K5" s="137">
        <v>-7.86</v>
      </c>
      <c r="L5" s="134">
        <v>0.6</v>
      </c>
      <c r="M5" s="128" t="s">
        <v>299</v>
      </c>
      <c r="N5" s="40">
        <v>5777.6040762000002</v>
      </c>
      <c r="O5" s="38">
        <v>23.546429963003817</v>
      </c>
      <c r="P5" s="40">
        <v>24537.070312899999</v>
      </c>
      <c r="Q5" s="128">
        <v>52.3</v>
      </c>
      <c r="R5" s="138"/>
    </row>
    <row r="6" spans="1:18" s="18" customFormat="1" ht="12" customHeight="1" x14ac:dyDescent="0.3">
      <c r="A6" s="28" t="s">
        <v>10</v>
      </c>
      <c r="B6" s="28" t="s">
        <v>11</v>
      </c>
      <c r="C6" s="28" t="s">
        <v>9</v>
      </c>
      <c r="D6" s="36">
        <v>45576.466458414929</v>
      </c>
      <c r="E6" s="46">
        <v>21.624586835026108</v>
      </c>
      <c r="F6" s="52">
        <v>-0.49572949712258207</v>
      </c>
      <c r="G6" s="52">
        <v>55180</v>
      </c>
      <c r="H6" s="52">
        <v>36.36</v>
      </c>
      <c r="I6" s="137">
        <v>3002</v>
      </c>
      <c r="J6" s="46">
        <v>5.7533826516922844</v>
      </c>
      <c r="K6" s="137">
        <v>-10.47</v>
      </c>
      <c r="L6" s="134">
        <v>1.2</v>
      </c>
      <c r="M6" s="128" t="s">
        <v>299</v>
      </c>
      <c r="N6" s="40">
        <v>6615.5462151800002</v>
      </c>
      <c r="O6" s="38">
        <v>28.073740787223826</v>
      </c>
      <c r="P6" s="40">
        <v>23564.890284199999</v>
      </c>
      <c r="Q6" s="128">
        <v>51.7</v>
      </c>
      <c r="R6" s="138"/>
    </row>
    <row r="7" spans="1:18" s="18" customFormat="1" ht="12" customHeight="1" x14ac:dyDescent="0.3">
      <c r="A7" s="28" t="s">
        <v>12</v>
      </c>
      <c r="B7" s="28" t="s">
        <v>13</v>
      </c>
      <c r="C7" s="28" t="s">
        <v>9</v>
      </c>
      <c r="D7" s="36">
        <v>21806.888914154919</v>
      </c>
      <c r="E7" s="46">
        <v>24.676652605595347</v>
      </c>
      <c r="F7" s="52">
        <v>-0.46380830741163237</v>
      </c>
      <c r="G7" s="52">
        <v>32786</v>
      </c>
      <c r="H7" s="52">
        <v>41.77</v>
      </c>
      <c r="I7" s="137">
        <v>2375</v>
      </c>
      <c r="J7" s="46">
        <v>7.8096741310709943</v>
      </c>
      <c r="K7" s="137">
        <v>-5.05</v>
      </c>
      <c r="L7" s="134">
        <v>0.9</v>
      </c>
      <c r="M7" s="128" t="s">
        <v>299</v>
      </c>
      <c r="N7" s="40">
        <v>2931.66681522</v>
      </c>
      <c r="O7" s="38">
        <v>24.237056218097159</v>
      </c>
      <c r="P7" s="40">
        <v>12095.8039988</v>
      </c>
      <c r="Q7" s="128">
        <v>55.5</v>
      </c>
      <c r="R7" s="138"/>
    </row>
    <row r="8" spans="1:18" s="18" customFormat="1" ht="12" customHeight="1" x14ac:dyDescent="0.3">
      <c r="A8" s="28" t="s">
        <v>14</v>
      </c>
      <c r="B8" s="28" t="s">
        <v>15</v>
      </c>
      <c r="C8" s="28" t="s">
        <v>9</v>
      </c>
      <c r="D8" s="36">
        <v>47121.312634798509</v>
      </c>
      <c r="E8" s="46">
        <v>25.439634265520038</v>
      </c>
      <c r="F8" s="52">
        <v>-0.85567598021023272</v>
      </c>
      <c r="G8" s="52">
        <v>70332</v>
      </c>
      <c r="H8" s="52">
        <v>45.2</v>
      </c>
      <c r="I8" s="137">
        <v>7785</v>
      </c>
      <c r="J8" s="46">
        <v>12.446640126624779</v>
      </c>
      <c r="K8" s="137">
        <v>-1.63</v>
      </c>
      <c r="L8" s="134">
        <v>0.6</v>
      </c>
      <c r="M8" s="128" t="s">
        <v>299</v>
      </c>
      <c r="N8" s="40">
        <v>5751.3902965699999</v>
      </c>
      <c r="O8" s="38">
        <v>19.24052091995167</v>
      </c>
      <c r="P8" s="40">
        <v>29892.071636199998</v>
      </c>
      <c r="Q8" s="128">
        <v>63.4</v>
      </c>
      <c r="R8" s="138"/>
    </row>
    <row r="9" spans="1:18" s="18" customFormat="1" ht="12" customHeight="1" x14ac:dyDescent="0.3">
      <c r="A9" s="28" t="s">
        <v>16</v>
      </c>
      <c r="B9" s="28" t="s">
        <v>17</v>
      </c>
      <c r="C9" s="28" t="s">
        <v>18</v>
      </c>
      <c r="D9" s="36">
        <v>155876.78883249604</v>
      </c>
      <c r="E9" s="46">
        <v>27.356182305417153</v>
      </c>
      <c r="F9" s="52">
        <v>-0.33526503756319315</v>
      </c>
      <c r="G9" s="52">
        <v>274164</v>
      </c>
      <c r="H9" s="52">
        <v>46.13</v>
      </c>
      <c r="I9" s="137">
        <v>58753</v>
      </c>
      <c r="J9" s="46">
        <v>27.274837403846604</v>
      </c>
      <c r="K9" s="137">
        <v>-0.69</v>
      </c>
      <c r="L9" s="134">
        <v>2.4</v>
      </c>
      <c r="M9" s="128" t="s">
        <v>300</v>
      </c>
      <c r="N9" s="40">
        <v>18957.679086299999</v>
      </c>
      <c r="O9" s="38">
        <v>18.821379529169555</v>
      </c>
      <c r="P9" s="40">
        <v>100724.174107</v>
      </c>
      <c r="Q9" s="128">
        <v>64.599999999999994</v>
      </c>
      <c r="R9" s="138"/>
    </row>
    <row r="10" spans="1:18" s="18" customFormat="1" ht="12" customHeight="1" x14ac:dyDescent="0.3">
      <c r="A10" s="28" t="s">
        <v>19</v>
      </c>
      <c r="B10" s="28" t="s">
        <v>20</v>
      </c>
      <c r="C10" s="28" t="s">
        <v>9</v>
      </c>
      <c r="D10" s="36">
        <v>856747.2613714945</v>
      </c>
      <c r="E10" s="46">
        <v>26.979621112339736</v>
      </c>
      <c r="F10" s="52">
        <v>-1.1847932539651893</v>
      </c>
      <c r="G10" s="52">
        <v>1691352</v>
      </c>
      <c r="H10" s="52">
        <v>49.88</v>
      </c>
      <c r="I10" s="137">
        <v>187725</v>
      </c>
      <c r="J10" s="46">
        <v>12.484811725248351</v>
      </c>
      <c r="K10" s="137">
        <v>3.05</v>
      </c>
      <c r="L10" s="134">
        <v>1.6</v>
      </c>
      <c r="M10" s="128" t="s">
        <v>300</v>
      </c>
      <c r="N10" s="40">
        <v>89512.671479800003</v>
      </c>
      <c r="O10" s="38">
        <v>15.258252025728922</v>
      </c>
      <c r="P10" s="40">
        <v>586650.89113</v>
      </c>
      <c r="Q10" s="128">
        <v>68.5</v>
      </c>
      <c r="R10" s="138"/>
    </row>
    <row r="11" spans="1:18" s="18" customFormat="1" ht="12" customHeight="1" x14ac:dyDescent="0.3">
      <c r="A11" s="28" t="s">
        <v>21</v>
      </c>
      <c r="B11" s="28" t="s">
        <v>22</v>
      </c>
      <c r="C11" s="28" t="s">
        <v>9</v>
      </c>
      <c r="D11" s="36">
        <v>159137.36483436415</v>
      </c>
      <c r="E11" s="46">
        <v>22.482045019585605</v>
      </c>
      <c r="F11" s="52">
        <v>-0.37400164397139335</v>
      </c>
      <c r="G11" s="52">
        <v>246474</v>
      </c>
      <c r="H11" s="52">
        <v>42.55</v>
      </c>
      <c r="I11" s="137">
        <v>31311</v>
      </c>
      <c r="J11" s="46">
        <v>14.552223198226461</v>
      </c>
      <c r="K11" s="137">
        <v>-4.2699999999999996</v>
      </c>
      <c r="L11" s="134">
        <v>1.6</v>
      </c>
      <c r="M11" s="128" t="s">
        <v>300</v>
      </c>
      <c r="N11" s="40">
        <v>19664.381796500002</v>
      </c>
      <c r="O11" s="38">
        <v>23.534973685034501</v>
      </c>
      <c r="P11" s="40">
        <v>83553.872036000001</v>
      </c>
      <c r="Q11" s="128">
        <v>52.5</v>
      </c>
      <c r="R11" s="138"/>
    </row>
    <row r="12" spans="1:18" s="18" customFormat="1" ht="12" customHeight="1" x14ac:dyDescent="0.3">
      <c r="A12" s="28" t="s">
        <v>23</v>
      </c>
      <c r="B12" s="28" t="s">
        <v>24</v>
      </c>
      <c r="C12" s="28" t="s">
        <v>9</v>
      </c>
      <c r="D12" s="36">
        <v>26643.609252740276</v>
      </c>
      <c r="E12" s="46">
        <v>25.621901998189138</v>
      </c>
      <c r="F12" s="52">
        <v>0.16819222903852094</v>
      </c>
      <c r="G12" s="52">
        <v>39828</v>
      </c>
      <c r="H12" s="52">
        <v>40.98</v>
      </c>
      <c r="I12" s="137">
        <v>3996</v>
      </c>
      <c r="J12" s="46">
        <v>11.152042866711319</v>
      </c>
      <c r="K12" s="137">
        <v>-5.84</v>
      </c>
      <c r="L12" s="134">
        <v>0.9</v>
      </c>
      <c r="M12" s="128" t="s">
        <v>299</v>
      </c>
      <c r="N12" s="40">
        <v>3434.4314554699999</v>
      </c>
      <c r="O12" s="38">
        <v>22.512941318339934</v>
      </c>
      <c r="P12" s="40">
        <v>15255.365378099999</v>
      </c>
      <c r="Q12" s="128">
        <v>57.3</v>
      </c>
      <c r="R12" s="138"/>
    </row>
    <row r="13" spans="1:18" s="18" customFormat="1" ht="12" customHeight="1" x14ac:dyDescent="0.3">
      <c r="A13" s="28" t="s">
        <v>25</v>
      </c>
      <c r="B13" s="28" t="s">
        <v>26</v>
      </c>
      <c r="C13" s="28" t="s">
        <v>9</v>
      </c>
      <c r="D13" s="36">
        <v>20659.20882311427</v>
      </c>
      <c r="E13" s="46">
        <v>25.173513543339865</v>
      </c>
      <c r="F13" s="52">
        <v>-0.36594118912731233</v>
      </c>
      <c r="G13" s="52">
        <v>30289</v>
      </c>
      <c r="H13" s="52">
        <v>45.46</v>
      </c>
      <c r="I13" s="137">
        <v>2954</v>
      </c>
      <c r="J13" s="46">
        <v>10.806658130601793</v>
      </c>
      <c r="K13" s="137">
        <v>-1.36</v>
      </c>
      <c r="L13" s="134">
        <v>1.4</v>
      </c>
      <c r="M13" s="128" t="s">
        <v>301</v>
      </c>
      <c r="N13" s="40">
        <v>2893.0052736100001</v>
      </c>
      <c r="O13" s="38">
        <v>24.382594710600394</v>
      </c>
      <c r="P13" s="40">
        <v>11865.0426993</v>
      </c>
      <c r="Q13" s="128">
        <v>57.4</v>
      </c>
      <c r="R13" s="138"/>
    </row>
    <row r="14" spans="1:18" s="18" customFormat="1" ht="12" customHeight="1" x14ac:dyDescent="0.3">
      <c r="A14" s="28" t="s">
        <v>27</v>
      </c>
      <c r="B14" s="28" t="s">
        <v>28</v>
      </c>
      <c r="C14" s="28" t="s">
        <v>9</v>
      </c>
      <c r="D14" s="36">
        <v>97612.159508237848</v>
      </c>
      <c r="E14" s="46">
        <v>29.301950904247835</v>
      </c>
      <c r="F14" s="52">
        <v>0.42938518420247718</v>
      </c>
      <c r="G14" s="52">
        <v>194622</v>
      </c>
      <c r="H14" s="52">
        <v>55.49</v>
      </c>
      <c r="I14" s="137">
        <v>44515</v>
      </c>
      <c r="J14" s="46">
        <v>29.655512401153842</v>
      </c>
      <c r="K14" s="137">
        <v>8.67</v>
      </c>
      <c r="L14" s="134">
        <v>2.7</v>
      </c>
      <c r="M14" s="128" t="s">
        <v>300</v>
      </c>
      <c r="N14" s="40">
        <v>11794.0946224</v>
      </c>
      <c r="O14" s="38">
        <v>17.722291161618077</v>
      </c>
      <c r="P14" s="40">
        <v>66549.491343100002</v>
      </c>
      <c r="Q14" s="128">
        <v>68.2</v>
      </c>
      <c r="R14" s="138"/>
    </row>
    <row r="15" spans="1:18" s="18" customFormat="1" ht="12" customHeight="1" x14ac:dyDescent="0.3">
      <c r="A15" s="28" t="s">
        <v>29</v>
      </c>
      <c r="B15" s="28" t="s">
        <v>30</v>
      </c>
      <c r="C15" s="28" t="s">
        <v>9</v>
      </c>
      <c r="D15" s="36">
        <v>83984.660719879757</v>
      </c>
      <c r="E15" s="46">
        <v>25.614478958394372</v>
      </c>
      <c r="F15" s="52">
        <v>9.8214033526112132E-2</v>
      </c>
      <c r="G15" s="52">
        <v>139798</v>
      </c>
      <c r="H15" s="52">
        <v>44.93</v>
      </c>
      <c r="I15" s="137">
        <v>27196</v>
      </c>
      <c r="J15" s="46">
        <v>24.152324115024602</v>
      </c>
      <c r="K15" s="137">
        <v>-1.89</v>
      </c>
      <c r="L15" s="134">
        <v>2.9</v>
      </c>
      <c r="M15" s="128" t="s">
        <v>300</v>
      </c>
      <c r="N15" s="40">
        <v>11695.528553300001</v>
      </c>
      <c r="O15" s="38">
        <v>22.547606234060773</v>
      </c>
      <c r="P15" s="40">
        <v>51870.377865800001</v>
      </c>
      <c r="Q15" s="128">
        <v>61.8</v>
      </c>
      <c r="R15" s="138"/>
    </row>
    <row r="16" spans="1:18" s="18" customFormat="1" ht="12" customHeight="1" x14ac:dyDescent="0.3">
      <c r="A16" s="28" t="s">
        <v>31</v>
      </c>
      <c r="B16" s="28" t="s">
        <v>32</v>
      </c>
      <c r="C16" s="28" t="s">
        <v>9</v>
      </c>
      <c r="D16" s="36">
        <v>46930.850402425407</v>
      </c>
      <c r="E16" s="46">
        <v>26.307616048773486</v>
      </c>
      <c r="F16" s="52">
        <v>0.38289547931851686</v>
      </c>
      <c r="G16" s="52">
        <v>70944</v>
      </c>
      <c r="H16" s="52">
        <v>46.95</v>
      </c>
      <c r="I16" s="137">
        <v>12578</v>
      </c>
      <c r="J16" s="46">
        <v>21.550217592433953</v>
      </c>
      <c r="K16" s="137">
        <v>0.13</v>
      </c>
      <c r="L16" s="134">
        <v>2.6</v>
      </c>
      <c r="M16" s="128" t="s">
        <v>300</v>
      </c>
      <c r="N16" s="40">
        <v>6531.0673661999999</v>
      </c>
      <c r="O16" s="38">
        <v>22.008889452289679</v>
      </c>
      <c r="P16" s="40">
        <v>29674.679316999998</v>
      </c>
      <c r="Q16" s="128">
        <v>63.2</v>
      </c>
      <c r="R16" s="138"/>
    </row>
    <row r="17" spans="1:18" s="18" customFormat="1" ht="12" customHeight="1" x14ac:dyDescent="0.3">
      <c r="A17" s="28" t="s">
        <v>33</v>
      </c>
      <c r="B17" s="28" t="s">
        <v>34</v>
      </c>
      <c r="C17" s="28" t="s">
        <v>9</v>
      </c>
      <c r="D17" s="36">
        <v>46925.564818095365</v>
      </c>
      <c r="E17" s="46">
        <v>25.429132259322113</v>
      </c>
      <c r="F17" s="52">
        <v>0.13141937888863708</v>
      </c>
      <c r="G17" s="52">
        <v>83736</v>
      </c>
      <c r="H17" s="52">
        <v>46.3</v>
      </c>
      <c r="I17" s="137">
        <v>16633</v>
      </c>
      <c r="J17" s="46">
        <v>24.787267335290526</v>
      </c>
      <c r="K17" s="137">
        <v>-0.52</v>
      </c>
      <c r="L17" s="134">
        <v>2.7</v>
      </c>
      <c r="M17" s="128" t="s">
        <v>300</v>
      </c>
      <c r="N17" s="40">
        <v>6733.9329414800004</v>
      </c>
      <c r="O17" s="38">
        <v>21.416822323928454</v>
      </c>
      <c r="P17" s="40">
        <v>31442.259919</v>
      </c>
      <c r="Q17" s="128">
        <v>67</v>
      </c>
      <c r="R17" s="138"/>
    </row>
    <row r="18" spans="1:18" s="18" customFormat="1" ht="12" customHeight="1" x14ac:dyDescent="0.3">
      <c r="A18" s="28" t="s">
        <v>35</v>
      </c>
      <c r="B18" s="28" t="s">
        <v>36</v>
      </c>
      <c r="C18" s="28" t="s">
        <v>9</v>
      </c>
      <c r="D18" s="36">
        <v>27835.434825103926</v>
      </c>
      <c r="E18" s="46">
        <v>24.213484135894358</v>
      </c>
      <c r="F18" s="52">
        <v>0.41069747897354603</v>
      </c>
      <c r="G18" s="52">
        <v>43311</v>
      </c>
      <c r="H18" s="52">
        <v>41.06</v>
      </c>
      <c r="I18" s="137">
        <v>6028</v>
      </c>
      <c r="J18" s="46">
        <v>16.168226805782794</v>
      </c>
      <c r="K18" s="137">
        <v>-5.76</v>
      </c>
      <c r="L18" s="134">
        <v>1.2</v>
      </c>
      <c r="M18" s="128" t="s">
        <v>301</v>
      </c>
      <c r="N18" s="40">
        <v>3733.0279304300002</v>
      </c>
      <c r="O18" s="38">
        <v>23.228990496181812</v>
      </c>
      <c r="P18" s="40">
        <v>16070.556019400001</v>
      </c>
      <c r="Q18" s="128">
        <v>57.7</v>
      </c>
      <c r="R18" s="138"/>
    </row>
    <row r="19" spans="1:18" s="18" customFormat="1" ht="12" customHeight="1" x14ac:dyDescent="0.3">
      <c r="A19" s="28" t="s">
        <v>37</v>
      </c>
      <c r="B19" s="28" t="s">
        <v>38</v>
      </c>
      <c r="C19" s="28" t="s">
        <v>9</v>
      </c>
      <c r="D19" s="36">
        <v>33896.267201014438</v>
      </c>
      <c r="E19" s="46">
        <v>23.212897651447612</v>
      </c>
      <c r="F19" s="52">
        <v>-0.32466258420306815</v>
      </c>
      <c r="G19" s="52">
        <v>46670</v>
      </c>
      <c r="H19" s="52">
        <v>38.82</v>
      </c>
      <c r="I19" s="137">
        <v>3040</v>
      </c>
      <c r="J19" s="46">
        <v>6.9676827870731151</v>
      </c>
      <c r="K19" s="137">
        <v>-8.01</v>
      </c>
      <c r="L19" s="134">
        <v>0.7</v>
      </c>
      <c r="M19" s="128" t="s">
        <v>299</v>
      </c>
      <c r="N19" s="40">
        <v>4099.2954027599999</v>
      </c>
      <c r="O19" s="38">
        <v>24.59696054120564</v>
      </c>
      <c r="P19" s="40">
        <v>16665.8616047</v>
      </c>
      <c r="Q19" s="128">
        <v>49.2</v>
      </c>
      <c r="R19" s="138"/>
    </row>
    <row r="20" spans="1:18" s="18" customFormat="1" ht="12" customHeight="1" x14ac:dyDescent="0.3">
      <c r="A20" s="28" t="s">
        <v>39</v>
      </c>
      <c r="B20" s="28" t="s">
        <v>40</v>
      </c>
      <c r="C20" s="28" t="s">
        <v>9</v>
      </c>
      <c r="D20" s="36">
        <v>69460.190927664618</v>
      </c>
      <c r="E20" s="46">
        <v>25.893465001947551</v>
      </c>
      <c r="F20" s="52">
        <v>0.90665819243521284</v>
      </c>
      <c r="G20" s="52">
        <v>138909</v>
      </c>
      <c r="H20" s="52">
        <v>49.17</v>
      </c>
      <c r="I20" s="137">
        <v>35834</v>
      </c>
      <c r="J20" s="46">
        <v>34.764976958525345</v>
      </c>
      <c r="K20" s="137">
        <v>2.35</v>
      </c>
      <c r="L20" s="134">
        <v>3.1</v>
      </c>
      <c r="M20" s="128" t="s">
        <v>300</v>
      </c>
      <c r="N20" s="40">
        <v>9259.0555657700006</v>
      </c>
      <c r="O20" s="38">
        <v>19.744379515925345</v>
      </c>
      <c r="P20" s="40">
        <v>46894.6393494</v>
      </c>
      <c r="Q20" s="128">
        <v>67.5</v>
      </c>
      <c r="R20" s="138"/>
    </row>
    <row r="21" spans="1:18" s="18" customFormat="1" ht="12" customHeight="1" x14ac:dyDescent="0.3">
      <c r="A21" s="28" t="s">
        <v>41</v>
      </c>
      <c r="B21" s="28" t="s">
        <v>42</v>
      </c>
      <c r="C21" s="28" t="s">
        <v>9</v>
      </c>
      <c r="D21" s="36">
        <v>28705.511412787324</v>
      </c>
      <c r="E21" s="46">
        <v>24.457307023839931</v>
      </c>
      <c r="F21" s="52">
        <v>-0.20587049609954278</v>
      </c>
      <c r="G21" s="52">
        <v>44663</v>
      </c>
      <c r="H21" s="52">
        <v>40.590000000000003</v>
      </c>
      <c r="I21" s="137">
        <v>2945</v>
      </c>
      <c r="J21" s="46">
        <v>7.0593029387794246</v>
      </c>
      <c r="K21" s="137">
        <v>-6.23</v>
      </c>
      <c r="L21" s="134">
        <v>1.7</v>
      </c>
      <c r="M21" s="128" t="s">
        <v>299</v>
      </c>
      <c r="N21" s="40">
        <v>3845.96263942</v>
      </c>
      <c r="O21" s="38">
        <v>23.725557979451047</v>
      </c>
      <c r="P21" s="40">
        <v>16210.2094406</v>
      </c>
      <c r="Q21" s="128">
        <v>56.5</v>
      </c>
      <c r="R21" s="138"/>
    </row>
    <row r="22" spans="1:18" s="18" customFormat="1" ht="12" customHeight="1" x14ac:dyDescent="0.3">
      <c r="A22" s="28" t="s">
        <v>43</v>
      </c>
      <c r="B22" s="28" t="s">
        <v>44</v>
      </c>
      <c r="C22" s="28" t="s">
        <v>9</v>
      </c>
      <c r="D22" s="36">
        <v>25259.356003078756</v>
      </c>
      <c r="E22" s="46">
        <v>25.547273691760104</v>
      </c>
      <c r="F22" s="52">
        <v>-0.41261649216677299</v>
      </c>
      <c r="G22" s="52">
        <v>38115</v>
      </c>
      <c r="H22" s="52">
        <v>42.69</v>
      </c>
      <c r="I22" s="137">
        <v>791</v>
      </c>
      <c r="J22" s="46">
        <v>2.1192798199549885</v>
      </c>
      <c r="K22" s="137">
        <v>-4.13</v>
      </c>
      <c r="L22" s="134">
        <v>0.3</v>
      </c>
      <c r="M22" s="128" t="s">
        <v>299</v>
      </c>
      <c r="N22" s="40">
        <v>3144.16908676</v>
      </c>
      <c r="O22" s="38">
        <v>19.758011112636289</v>
      </c>
      <c r="P22" s="40">
        <v>15913.3885938</v>
      </c>
      <c r="Q22" s="192">
        <v>63</v>
      </c>
      <c r="R22" s="138"/>
    </row>
    <row r="23" spans="1:18" s="18" customFormat="1" ht="12" customHeight="1" x14ac:dyDescent="0.3">
      <c r="A23" s="28" t="s">
        <v>45</v>
      </c>
      <c r="B23" s="28" t="s">
        <v>46</v>
      </c>
      <c r="C23" s="28" t="s">
        <v>9</v>
      </c>
      <c r="D23" s="36">
        <v>117775.38261097313</v>
      </c>
      <c r="E23" s="46">
        <v>26.584303782537884</v>
      </c>
      <c r="F23" s="52">
        <v>-0.9716717882734649</v>
      </c>
      <c r="G23" s="52">
        <v>179522</v>
      </c>
      <c r="H23" s="52">
        <v>44.51</v>
      </c>
      <c r="I23" s="137">
        <v>27339</v>
      </c>
      <c r="J23" s="46">
        <v>17.964555830808958</v>
      </c>
      <c r="K23" s="137">
        <v>-2.31</v>
      </c>
      <c r="L23" s="134">
        <v>1.4</v>
      </c>
      <c r="M23" s="128" t="s">
        <v>301</v>
      </c>
      <c r="N23" s="40">
        <v>14090.0961673</v>
      </c>
      <c r="O23" s="38">
        <v>19.686690753362555</v>
      </c>
      <c r="P23" s="40">
        <v>71571.684361899999</v>
      </c>
      <c r="Q23" s="128">
        <v>60.8</v>
      </c>
      <c r="R23" s="138"/>
    </row>
    <row r="24" spans="1:18" s="18" customFormat="1" ht="12" customHeight="1" x14ac:dyDescent="0.3">
      <c r="A24" s="28" t="s">
        <v>47</v>
      </c>
      <c r="B24" s="28" t="s">
        <v>48</v>
      </c>
      <c r="C24" s="28" t="s">
        <v>9</v>
      </c>
      <c r="D24" s="36">
        <v>28803.923631258465</v>
      </c>
      <c r="E24" s="46">
        <v>25.083044878428051</v>
      </c>
      <c r="F24" s="52">
        <v>0.48649471324113236</v>
      </c>
      <c r="G24" s="52">
        <v>38514</v>
      </c>
      <c r="H24" s="52">
        <v>34.64</v>
      </c>
      <c r="I24" s="137">
        <v>3796</v>
      </c>
      <c r="J24" s="46">
        <v>10.933809551241431</v>
      </c>
      <c r="K24" s="137">
        <v>-12.19</v>
      </c>
      <c r="L24" s="36">
        <v>1</v>
      </c>
      <c r="M24" s="128" t="s">
        <v>301</v>
      </c>
      <c r="N24" s="40">
        <v>3745.8263066700001</v>
      </c>
      <c r="O24" s="38">
        <v>21.906514515984725</v>
      </c>
      <c r="P24" s="40">
        <v>17099.143288800002</v>
      </c>
      <c r="Q24" s="128">
        <v>59.4</v>
      </c>
      <c r="R24" s="138"/>
    </row>
    <row r="25" spans="1:18" s="18" customFormat="1" ht="12" customHeight="1" x14ac:dyDescent="0.3">
      <c r="A25" s="28" t="s">
        <v>49</v>
      </c>
      <c r="B25" s="28" t="s">
        <v>50</v>
      </c>
      <c r="C25" s="28" t="s">
        <v>9</v>
      </c>
      <c r="D25" s="36">
        <v>50296.671426005756</v>
      </c>
      <c r="E25" s="46">
        <v>25.574930665035438</v>
      </c>
      <c r="F25" s="52">
        <v>-0.19842600098802876</v>
      </c>
      <c r="G25" s="52">
        <v>83798</v>
      </c>
      <c r="H25" s="52">
        <v>43.52</v>
      </c>
      <c r="I25" s="137">
        <v>10550</v>
      </c>
      <c r="J25" s="46">
        <v>14.403123634775012</v>
      </c>
      <c r="K25" s="137">
        <v>-3.3</v>
      </c>
      <c r="L25" s="134">
        <v>1.8</v>
      </c>
      <c r="M25" s="128" t="s">
        <v>300</v>
      </c>
      <c r="N25" s="40">
        <v>6001.7292309200002</v>
      </c>
      <c r="O25" s="38">
        <v>19.656856249108436</v>
      </c>
      <c r="P25" s="40">
        <v>30532.497948100001</v>
      </c>
      <c r="Q25" s="128">
        <v>60.7</v>
      </c>
      <c r="R25" s="138"/>
    </row>
    <row r="26" spans="1:18" s="18" customFormat="1" ht="12" customHeight="1" x14ac:dyDescent="0.3">
      <c r="A26" s="28" t="s">
        <v>51</v>
      </c>
      <c r="B26" s="28" t="s">
        <v>52</v>
      </c>
      <c r="C26" s="28" t="s">
        <v>9</v>
      </c>
      <c r="D26" s="36">
        <v>35307.511603832521</v>
      </c>
      <c r="E26" s="46">
        <v>22.398609666257325</v>
      </c>
      <c r="F26" s="52">
        <v>7.2961372069833885E-2</v>
      </c>
      <c r="G26" s="52">
        <v>37821</v>
      </c>
      <c r="H26" s="52">
        <v>38.32</v>
      </c>
      <c r="I26" s="137">
        <v>2797</v>
      </c>
      <c r="J26" s="46">
        <v>7.985952489721333</v>
      </c>
      <c r="K26" s="137">
        <v>-8.51</v>
      </c>
      <c r="L26" s="134">
        <v>1.6</v>
      </c>
      <c r="M26" s="128" t="s">
        <v>300</v>
      </c>
      <c r="N26" s="40">
        <v>4603.43156731</v>
      </c>
      <c r="O26" s="38">
        <v>34.601676366411056</v>
      </c>
      <c r="P26" s="40">
        <v>13304.070931599999</v>
      </c>
      <c r="Q26" s="128">
        <v>37.700000000000003</v>
      </c>
      <c r="R26" s="138"/>
    </row>
  </sheetData>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workbookViewId="0"/>
  </sheetViews>
  <sheetFormatPr baseColWidth="10" defaultColWidth="17.6640625" defaultRowHeight="14.4" x14ac:dyDescent="0.3"/>
  <cols>
    <col min="2" max="2" width="30.6640625" bestFit="1" customWidth="1"/>
    <col min="8" max="8" width="17.6640625" style="1"/>
    <col min="21" max="21" width="20.33203125" bestFit="1" customWidth="1"/>
  </cols>
  <sheetData>
    <row r="1" spans="1:21" s="54" customFormat="1" ht="60" x14ac:dyDescent="0.3">
      <c r="A1" s="118" t="s">
        <v>0</v>
      </c>
      <c r="B1" s="118" t="s">
        <v>1</v>
      </c>
      <c r="C1" s="118" t="s">
        <v>2</v>
      </c>
      <c r="D1" s="119" t="s">
        <v>105</v>
      </c>
      <c r="E1" s="119" t="s">
        <v>97</v>
      </c>
      <c r="F1" s="119" t="s">
        <v>98</v>
      </c>
      <c r="G1" s="119" t="s">
        <v>99</v>
      </c>
      <c r="H1" s="119" t="s">
        <v>124</v>
      </c>
      <c r="I1" s="119" t="s">
        <v>284</v>
      </c>
      <c r="J1" s="124" t="s">
        <v>100</v>
      </c>
      <c r="K1" s="124" t="s">
        <v>101</v>
      </c>
      <c r="L1" s="124" t="s">
        <v>102</v>
      </c>
      <c r="M1" s="124" t="s">
        <v>103</v>
      </c>
      <c r="N1" s="124" t="s">
        <v>106</v>
      </c>
      <c r="O1" s="124" t="s">
        <v>104</v>
      </c>
      <c r="P1" s="118" t="s">
        <v>117</v>
      </c>
      <c r="Q1" s="118" t="s">
        <v>118</v>
      </c>
      <c r="R1" s="118" t="s">
        <v>119</v>
      </c>
      <c r="S1" s="118" t="s">
        <v>353</v>
      </c>
      <c r="T1" s="118" t="s">
        <v>354</v>
      </c>
      <c r="U1" s="118" t="s">
        <v>130</v>
      </c>
    </row>
    <row r="2" spans="1:21" s="56" customFormat="1" ht="20.399999999999999" x14ac:dyDescent="0.3">
      <c r="A2" s="24"/>
      <c r="B2" s="24"/>
      <c r="C2" s="24"/>
      <c r="D2" s="24" t="s">
        <v>264</v>
      </c>
      <c r="E2" s="24" t="s">
        <v>264</v>
      </c>
      <c r="F2" s="24" t="s">
        <v>264</v>
      </c>
      <c r="G2" s="24" t="s">
        <v>264</v>
      </c>
      <c r="H2" s="24" t="s">
        <v>131</v>
      </c>
      <c r="I2" s="24" t="s">
        <v>265</v>
      </c>
      <c r="J2" s="42" t="s">
        <v>266</v>
      </c>
      <c r="K2" s="42" t="s">
        <v>266</v>
      </c>
      <c r="L2" s="42" t="s">
        <v>131</v>
      </c>
      <c r="M2" s="42" t="s">
        <v>266</v>
      </c>
      <c r="N2" s="42" t="s">
        <v>266</v>
      </c>
      <c r="O2" s="42" t="s">
        <v>131</v>
      </c>
      <c r="P2" s="24" t="s">
        <v>147</v>
      </c>
      <c r="Q2" s="42" t="s">
        <v>131</v>
      </c>
      <c r="R2" s="42" t="s">
        <v>131</v>
      </c>
      <c r="S2" s="42" t="s">
        <v>143</v>
      </c>
      <c r="T2" s="42" t="s">
        <v>249</v>
      </c>
      <c r="U2" s="42" t="s">
        <v>131</v>
      </c>
    </row>
    <row r="3" spans="1:21" s="55" customFormat="1" ht="30.6" x14ac:dyDescent="0.3">
      <c r="A3" s="49"/>
      <c r="B3" s="49"/>
      <c r="C3" s="49"/>
      <c r="D3" s="49" t="s">
        <v>282</v>
      </c>
      <c r="E3" s="49" t="s">
        <v>283</v>
      </c>
      <c r="F3" s="49" t="s">
        <v>282</v>
      </c>
      <c r="G3" s="49" t="s">
        <v>283</v>
      </c>
      <c r="H3" s="49" t="s">
        <v>148</v>
      </c>
      <c r="I3" s="49" t="s">
        <v>148</v>
      </c>
      <c r="J3" s="49" t="s">
        <v>149</v>
      </c>
      <c r="K3" s="49" t="s">
        <v>149</v>
      </c>
      <c r="L3" s="49" t="s">
        <v>149</v>
      </c>
      <c r="M3" s="49" t="s">
        <v>145</v>
      </c>
      <c r="N3" s="49" t="s">
        <v>145</v>
      </c>
      <c r="O3" s="49" t="s">
        <v>145</v>
      </c>
      <c r="P3" s="49" t="s">
        <v>146</v>
      </c>
      <c r="Q3" s="49" t="s">
        <v>145</v>
      </c>
      <c r="R3" s="49" t="s">
        <v>352</v>
      </c>
      <c r="S3" s="49" t="s">
        <v>352</v>
      </c>
      <c r="T3" s="49" t="s">
        <v>355</v>
      </c>
      <c r="U3" s="49" t="s">
        <v>355</v>
      </c>
    </row>
    <row r="4" spans="1:21" s="57" customFormat="1" ht="12" customHeight="1" x14ac:dyDescent="0.25">
      <c r="A4" s="61" t="s">
        <v>4</v>
      </c>
      <c r="B4" s="61" t="s">
        <v>5</v>
      </c>
      <c r="C4" s="61" t="s">
        <v>6</v>
      </c>
      <c r="D4" s="43" t="s">
        <v>111</v>
      </c>
      <c r="E4" s="43" t="s">
        <v>112</v>
      </c>
      <c r="F4" s="43" t="s">
        <v>113</v>
      </c>
      <c r="G4" s="43" t="s">
        <v>113</v>
      </c>
      <c r="H4" s="43" t="s">
        <v>116</v>
      </c>
      <c r="I4" s="43" t="s">
        <v>115</v>
      </c>
      <c r="J4" s="59" t="s">
        <v>114</v>
      </c>
      <c r="K4" s="59" t="s">
        <v>287</v>
      </c>
      <c r="L4" s="59" t="s">
        <v>107</v>
      </c>
      <c r="M4" s="59" t="s">
        <v>108</v>
      </c>
      <c r="N4" s="59" t="s">
        <v>109</v>
      </c>
      <c r="O4" s="59" t="s">
        <v>110</v>
      </c>
      <c r="P4" s="59" t="s">
        <v>120</v>
      </c>
      <c r="Q4" s="59" t="s">
        <v>121</v>
      </c>
      <c r="R4" s="59" t="s">
        <v>122</v>
      </c>
      <c r="S4" s="59" t="s">
        <v>123</v>
      </c>
      <c r="T4" s="59" t="s">
        <v>128</v>
      </c>
      <c r="U4" s="59" t="s">
        <v>129</v>
      </c>
    </row>
    <row r="5" spans="1:21" s="27" customFormat="1" ht="12" customHeight="1" x14ac:dyDescent="0.25">
      <c r="A5" s="26" t="s">
        <v>29</v>
      </c>
      <c r="B5" s="26" t="s">
        <v>30</v>
      </c>
      <c r="C5" s="26" t="s">
        <v>9</v>
      </c>
      <c r="D5" s="111">
        <v>29724</v>
      </c>
      <c r="E5" s="111">
        <v>47438</v>
      </c>
      <c r="F5" s="111">
        <v>4954</v>
      </c>
      <c r="G5" s="111">
        <v>6776.8571428571431</v>
      </c>
      <c r="H5" s="111">
        <f t="shared" ref="H5:H26" si="0">((G5-F5)/F5)*100</f>
        <v>36.795662956341204</v>
      </c>
      <c r="I5" s="121">
        <v>1822.8571428571431</v>
      </c>
      <c r="J5" s="125">
        <v>343014.32840200001</v>
      </c>
      <c r="K5" s="125">
        <v>141922.412503</v>
      </c>
      <c r="L5" s="113">
        <f t="shared" ref="L5:L26" si="1">K5/J5*100</f>
        <v>41.375068255653801</v>
      </c>
      <c r="M5" s="112">
        <v>373561.17243045184</v>
      </c>
      <c r="N5" s="112">
        <v>166684.77304745949</v>
      </c>
      <c r="O5" s="113">
        <f t="shared" ref="O5:O26" si="2">N5/M5*100</f>
        <v>44.620475935167541</v>
      </c>
      <c r="P5" s="114">
        <v>31354.898827294339</v>
      </c>
      <c r="Q5" s="115">
        <v>0.23601138090367699</v>
      </c>
      <c r="R5" s="116">
        <v>-7.8857558907715619E-3</v>
      </c>
      <c r="S5" s="92" t="s">
        <v>368</v>
      </c>
      <c r="T5" s="92">
        <v>4.7735871647509578</v>
      </c>
      <c r="U5" s="117">
        <v>0.19756603589132479</v>
      </c>
    </row>
    <row r="6" spans="1:21" s="27" customFormat="1" ht="12" customHeight="1" x14ac:dyDescent="0.25">
      <c r="A6" s="26" t="s">
        <v>25</v>
      </c>
      <c r="B6" s="26" t="s">
        <v>26</v>
      </c>
      <c r="C6" s="26" t="s">
        <v>9</v>
      </c>
      <c r="D6" s="111">
        <v>6052</v>
      </c>
      <c r="E6" s="111">
        <v>5896</v>
      </c>
      <c r="F6" s="111">
        <v>1008.6666666666666</v>
      </c>
      <c r="G6" s="111">
        <v>842.28571428571433</v>
      </c>
      <c r="H6" s="111">
        <f t="shared" si="0"/>
        <v>-16.495137380795008</v>
      </c>
      <c r="I6" s="122">
        <v>-166.38095238095229</v>
      </c>
      <c r="J6" s="125">
        <v>98302.342526000008</v>
      </c>
      <c r="K6" s="125">
        <v>39233.784547999996</v>
      </c>
      <c r="L6" s="113">
        <f t="shared" si="1"/>
        <v>39.911342435835692</v>
      </c>
      <c r="M6" s="112">
        <v>102381.96438033137</v>
      </c>
      <c r="N6" s="112">
        <v>41738.503826531196</v>
      </c>
      <c r="O6" s="113">
        <f t="shared" si="2"/>
        <v>40.767437975188528</v>
      </c>
      <c r="P6" s="114">
        <v>6405.861821460041</v>
      </c>
      <c r="Q6" s="115">
        <v>0.18922593126405213</v>
      </c>
      <c r="R6" s="116">
        <v>-1.5059714766954724E-2</v>
      </c>
      <c r="S6" s="92" t="s">
        <v>366</v>
      </c>
      <c r="T6" s="92">
        <v>2.0745920745920747</v>
      </c>
      <c r="U6" s="117">
        <v>0.18161401876336822</v>
      </c>
    </row>
    <row r="7" spans="1:21" s="27" customFormat="1" ht="12" customHeight="1" x14ac:dyDescent="0.25">
      <c r="A7" s="26" t="s">
        <v>47</v>
      </c>
      <c r="B7" s="26" t="s">
        <v>48</v>
      </c>
      <c r="C7" s="26" t="s">
        <v>9</v>
      </c>
      <c r="D7" s="111">
        <v>9238</v>
      </c>
      <c r="E7" s="111">
        <v>9678</v>
      </c>
      <c r="F7" s="111">
        <v>1539.6666666666667</v>
      </c>
      <c r="G7" s="111">
        <v>1382.5714285714287</v>
      </c>
      <c r="H7" s="111">
        <f t="shared" si="0"/>
        <v>-10.203197971113102</v>
      </c>
      <c r="I7" s="122">
        <v>-157.09523809523807</v>
      </c>
      <c r="J7" s="125">
        <v>138227.73597000001</v>
      </c>
      <c r="K7" s="125">
        <v>56187.602056000003</v>
      </c>
      <c r="L7" s="113">
        <f t="shared" si="1"/>
        <v>40.648572923305764</v>
      </c>
      <c r="M7" s="112">
        <v>143034.40047564826</v>
      </c>
      <c r="N7" s="112">
        <v>58580.597890115219</v>
      </c>
      <c r="O7" s="113">
        <f t="shared" si="2"/>
        <v>40.955600677396916</v>
      </c>
      <c r="P7" s="114">
        <v>9427.9854206660912</v>
      </c>
      <c r="Q7" s="115">
        <v>0.19729224961539896</v>
      </c>
      <c r="R7" s="116">
        <v>-2.3286594481873341E-2</v>
      </c>
      <c r="S7" s="92" t="s">
        <v>366</v>
      </c>
      <c r="T7" s="92">
        <v>3.9031207598371775</v>
      </c>
      <c r="U7" s="117">
        <v>0.213193468834035</v>
      </c>
    </row>
    <row r="8" spans="1:21" s="27" customFormat="1" ht="12" customHeight="1" x14ac:dyDescent="0.25">
      <c r="A8" s="26" t="s">
        <v>23</v>
      </c>
      <c r="B8" s="26" t="s">
        <v>24</v>
      </c>
      <c r="C8" s="26" t="s">
        <v>9</v>
      </c>
      <c r="D8" s="111">
        <v>6258</v>
      </c>
      <c r="E8" s="111">
        <v>9882</v>
      </c>
      <c r="F8" s="111">
        <v>1043</v>
      </c>
      <c r="G8" s="111">
        <v>1411.7142857142858</v>
      </c>
      <c r="H8" s="111">
        <f t="shared" si="0"/>
        <v>35.351321736748396</v>
      </c>
      <c r="I8" s="121">
        <v>368.71428571428578</v>
      </c>
      <c r="J8" s="125">
        <v>119040.095376</v>
      </c>
      <c r="K8" s="125">
        <v>50685.855882000003</v>
      </c>
      <c r="L8" s="113">
        <f t="shared" si="1"/>
        <v>42.578809872340642</v>
      </c>
      <c r="M8" s="112">
        <v>123966.65675228382</v>
      </c>
      <c r="N8" s="112">
        <v>53168.11550823682</v>
      </c>
      <c r="O8" s="113">
        <f t="shared" si="2"/>
        <v>42.889045249062356</v>
      </c>
      <c r="P8" s="114">
        <v>8671.1045834309989</v>
      </c>
      <c r="Q8" s="115">
        <v>0.20312337315043416</v>
      </c>
      <c r="R8" s="116">
        <v>-9.4314714825781409E-3</v>
      </c>
      <c r="S8" s="92" t="s">
        <v>368</v>
      </c>
      <c r="T8" s="92">
        <v>2.7405548996458089</v>
      </c>
      <c r="U8" s="117">
        <v>0.19315677801852849</v>
      </c>
    </row>
    <row r="9" spans="1:21" s="27" customFormat="1" ht="12" customHeight="1" x14ac:dyDescent="0.25">
      <c r="A9" s="26" t="s">
        <v>49</v>
      </c>
      <c r="B9" s="26" t="s">
        <v>50</v>
      </c>
      <c r="C9" s="26" t="s">
        <v>9</v>
      </c>
      <c r="D9" s="111">
        <v>11746</v>
      </c>
      <c r="E9" s="111">
        <v>23703</v>
      </c>
      <c r="F9" s="111">
        <v>1957.6666666666667</v>
      </c>
      <c r="G9" s="111">
        <v>3386.1428571428573</v>
      </c>
      <c r="H9" s="111">
        <f t="shared" si="0"/>
        <v>72.968305319744104</v>
      </c>
      <c r="I9" s="121">
        <v>1428.4761904761906</v>
      </c>
      <c r="J9" s="125">
        <v>216207.36102899996</v>
      </c>
      <c r="K9" s="125">
        <v>85443.004576000007</v>
      </c>
      <c r="L9" s="113">
        <f t="shared" si="1"/>
        <v>39.519008126896985</v>
      </c>
      <c r="M9" s="112">
        <v>222954.22450888201</v>
      </c>
      <c r="N9" s="112">
        <v>90339.117596740456</v>
      </c>
      <c r="O9" s="113">
        <f t="shared" si="2"/>
        <v>40.519132479206085</v>
      </c>
      <c r="P9" s="114">
        <v>21984.520722073688</v>
      </c>
      <c r="Q9" s="115">
        <v>0.26791038940992851</v>
      </c>
      <c r="R9" s="116">
        <v>7.8662948442298486E-3</v>
      </c>
      <c r="S9" s="92" t="s">
        <v>369</v>
      </c>
      <c r="T9" s="92">
        <v>5.4310581768208888</v>
      </c>
      <c r="U9" s="117">
        <v>0.23048677419410282</v>
      </c>
    </row>
    <row r="10" spans="1:21" s="27" customFormat="1" ht="12" customHeight="1" x14ac:dyDescent="0.25">
      <c r="A10" s="26" t="s">
        <v>14</v>
      </c>
      <c r="B10" s="26" t="s">
        <v>15</v>
      </c>
      <c r="C10" s="26" t="s">
        <v>9</v>
      </c>
      <c r="D10" s="111">
        <v>14428</v>
      </c>
      <c r="E10" s="111">
        <v>14086</v>
      </c>
      <c r="F10" s="111">
        <v>2404.6666666666665</v>
      </c>
      <c r="G10" s="111">
        <v>2012.2857142857142</v>
      </c>
      <c r="H10" s="111">
        <f t="shared" si="0"/>
        <v>-16.317477919917618</v>
      </c>
      <c r="I10" s="122">
        <v>-392.38095238095229</v>
      </c>
      <c r="J10" s="125">
        <v>195562.57803900001</v>
      </c>
      <c r="K10" s="125">
        <v>77903.121480999995</v>
      </c>
      <c r="L10" s="113">
        <f t="shared" si="1"/>
        <v>39.83539297864246</v>
      </c>
      <c r="M10" s="112">
        <v>206121.11128492872</v>
      </c>
      <c r="N10" s="112">
        <v>84029.63169912099</v>
      </c>
      <c r="O10" s="113">
        <f t="shared" si="2"/>
        <v>40.767115593008704</v>
      </c>
      <c r="P10" s="114">
        <v>91310.246207310876</v>
      </c>
      <c r="Q10" s="115">
        <v>0.39998778025689075</v>
      </c>
      <c r="R10" s="116">
        <v>3.5969884910042604E-3</v>
      </c>
      <c r="S10" s="92" t="s">
        <v>369</v>
      </c>
      <c r="T10" s="92">
        <v>3.8812003968253967</v>
      </c>
      <c r="U10" s="117">
        <v>0.19277986496527019</v>
      </c>
    </row>
    <row r="11" spans="1:21" s="27" customFormat="1" ht="12" customHeight="1" x14ac:dyDescent="0.25">
      <c r="A11" s="26" t="s">
        <v>21</v>
      </c>
      <c r="B11" s="26" t="s">
        <v>22</v>
      </c>
      <c r="C11" s="26" t="s">
        <v>9</v>
      </c>
      <c r="D11" s="111">
        <v>54230</v>
      </c>
      <c r="E11" s="111">
        <v>63102</v>
      </c>
      <c r="F11" s="111">
        <v>9038.3333333333339</v>
      </c>
      <c r="G11" s="111">
        <v>9014.5714285714294</v>
      </c>
      <c r="H11" s="111">
        <f t="shared" si="0"/>
        <v>-0.26290139880403379</v>
      </c>
      <c r="I11" s="122">
        <v>-23.761904761904589</v>
      </c>
      <c r="J11" s="125">
        <v>787791.09970200027</v>
      </c>
      <c r="K11" s="125">
        <v>257346.57140099996</v>
      </c>
      <c r="L11" s="113">
        <f t="shared" si="1"/>
        <v>32.666854385426177</v>
      </c>
      <c r="M11" s="112">
        <v>819439.71140238526</v>
      </c>
      <c r="N11" s="112">
        <v>282438.17429883295</v>
      </c>
      <c r="O11" s="113">
        <f t="shared" si="2"/>
        <v>34.467230519676626</v>
      </c>
      <c r="P11" s="114">
        <v>62730.188842547926</v>
      </c>
      <c r="Q11" s="115">
        <v>0.2748012941926109</v>
      </c>
      <c r="R11" s="116">
        <v>-6.2167650019786524E-3</v>
      </c>
      <c r="S11" s="92" t="s">
        <v>368</v>
      </c>
      <c r="T11" s="92">
        <v>7.212865716429107</v>
      </c>
      <c r="U11" s="117">
        <v>0.17593362634729195</v>
      </c>
    </row>
    <row r="12" spans="1:21" s="27" customFormat="1" ht="12" customHeight="1" x14ac:dyDescent="0.25">
      <c r="A12" s="26" t="s">
        <v>16</v>
      </c>
      <c r="B12" s="26" t="s">
        <v>17</v>
      </c>
      <c r="C12" s="26" t="s">
        <v>18</v>
      </c>
      <c r="D12" s="111">
        <v>46777</v>
      </c>
      <c r="E12" s="111">
        <v>56385</v>
      </c>
      <c r="F12" s="111">
        <v>7796.166666666667</v>
      </c>
      <c r="G12" s="111">
        <v>8055</v>
      </c>
      <c r="H12" s="111">
        <f t="shared" si="0"/>
        <v>3.3200076960899549</v>
      </c>
      <c r="I12" s="121">
        <v>258.83333333333303</v>
      </c>
      <c r="J12" s="125">
        <v>578239.71322400006</v>
      </c>
      <c r="K12" s="125">
        <v>227207.652986</v>
      </c>
      <c r="L12" s="113">
        <f t="shared" si="1"/>
        <v>39.292986591874516</v>
      </c>
      <c r="M12" s="112">
        <v>618132.87617112347</v>
      </c>
      <c r="N12" s="112">
        <v>253747.07636801622</v>
      </c>
      <c r="O12" s="113">
        <f t="shared" si="2"/>
        <v>41.050571187831316</v>
      </c>
      <c r="P12" s="114">
        <v>10113.470728860646</v>
      </c>
      <c r="Q12" s="115">
        <v>0.20339034335691103</v>
      </c>
      <c r="R12" s="116">
        <v>2.0460705109865696E-3</v>
      </c>
      <c r="S12" s="92" t="s">
        <v>369</v>
      </c>
      <c r="T12" s="92">
        <v>5.5170793117918588</v>
      </c>
      <c r="U12" s="117">
        <v>0.23098916997333813</v>
      </c>
    </row>
    <row r="13" spans="1:21" s="27" customFormat="1" ht="12" customHeight="1" x14ac:dyDescent="0.25">
      <c r="A13" s="26" t="s">
        <v>43</v>
      </c>
      <c r="B13" s="26" t="s">
        <v>44</v>
      </c>
      <c r="C13" s="26" t="s">
        <v>9</v>
      </c>
      <c r="D13" s="111">
        <v>6607</v>
      </c>
      <c r="E13" s="111">
        <v>5907</v>
      </c>
      <c r="F13" s="111">
        <v>1101.1666666666667</v>
      </c>
      <c r="G13" s="111">
        <v>843.85714285714289</v>
      </c>
      <c r="H13" s="111">
        <f t="shared" si="0"/>
        <v>-23.366991718739865</v>
      </c>
      <c r="I13" s="122">
        <v>-257.30952380952385</v>
      </c>
      <c r="J13" s="125">
        <v>125178.167227</v>
      </c>
      <c r="K13" s="125">
        <v>55522.671580999995</v>
      </c>
      <c r="L13" s="113">
        <f t="shared" si="1"/>
        <v>44.354916524951463</v>
      </c>
      <c r="M13" s="112">
        <v>128327.30243166843</v>
      </c>
      <c r="N13" s="112">
        <v>57657.450159036714</v>
      </c>
      <c r="O13" s="113">
        <f t="shared" si="2"/>
        <v>44.929994682727852</v>
      </c>
      <c r="P13" s="114">
        <v>415659.88806998363</v>
      </c>
      <c r="Q13" s="115">
        <v>0.38993942899840134</v>
      </c>
      <c r="R13" s="116">
        <v>3.5477748461581471E-2</v>
      </c>
      <c r="S13" s="92" t="s">
        <v>367</v>
      </c>
      <c r="T13" s="92">
        <v>2.2364328784512852</v>
      </c>
      <c r="U13" s="117">
        <v>0.22055322182955375</v>
      </c>
    </row>
    <row r="14" spans="1:21" s="27" customFormat="1" ht="12" customHeight="1" x14ac:dyDescent="0.25">
      <c r="A14" s="26" t="s">
        <v>19</v>
      </c>
      <c r="B14" s="26" t="s">
        <v>20</v>
      </c>
      <c r="C14" s="26" t="s">
        <v>9</v>
      </c>
      <c r="D14" s="111">
        <v>111834</v>
      </c>
      <c r="E14" s="111">
        <v>149992</v>
      </c>
      <c r="F14" s="111">
        <v>18639</v>
      </c>
      <c r="G14" s="111">
        <v>21427.428571428572</v>
      </c>
      <c r="H14" s="111">
        <f t="shared" si="0"/>
        <v>14.960183332950116</v>
      </c>
      <c r="I14" s="121">
        <v>2788.4285714285725</v>
      </c>
      <c r="J14" s="125">
        <v>3087586.8687489997</v>
      </c>
      <c r="K14" s="125">
        <v>1086343.2770510002</v>
      </c>
      <c r="L14" s="113">
        <f t="shared" si="1"/>
        <v>35.184217423853568</v>
      </c>
      <c r="M14" s="112">
        <v>3132849.0321631888</v>
      </c>
      <c r="N14" s="112">
        <v>1097699.1663550059</v>
      </c>
      <c r="O14" s="113">
        <f t="shared" si="2"/>
        <v>35.038367795113956</v>
      </c>
      <c r="P14" s="114">
        <v>58181.449479935422</v>
      </c>
      <c r="Q14" s="115">
        <v>0.39</v>
      </c>
      <c r="R14" s="116">
        <v>1.8437379801162224E-3</v>
      </c>
      <c r="S14" s="92" t="s">
        <v>369</v>
      </c>
      <c r="T14" s="92">
        <v>10.441885137202897</v>
      </c>
      <c r="U14" s="117">
        <v>0.26858619466224232</v>
      </c>
    </row>
    <row r="15" spans="1:21" s="27" customFormat="1" ht="12" customHeight="1" x14ac:dyDescent="0.25">
      <c r="A15" s="26" t="s">
        <v>45</v>
      </c>
      <c r="B15" s="26" t="s">
        <v>46</v>
      </c>
      <c r="C15" s="26" t="s">
        <v>9</v>
      </c>
      <c r="D15" s="111">
        <v>24634</v>
      </c>
      <c r="E15" s="111">
        <v>34709</v>
      </c>
      <c r="F15" s="111">
        <v>4105.666666666667</v>
      </c>
      <c r="G15" s="111">
        <v>4958.4285714285716</v>
      </c>
      <c r="H15" s="111">
        <f t="shared" si="0"/>
        <v>20.77036384091673</v>
      </c>
      <c r="I15" s="121">
        <v>852.76190476190459</v>
      </c>
      <c r="J15" s="125">
        <v>468616.29975299997</v>
      </c>
      <c r="K15" s="125">
        <v>175277.892547</v>
      </c>
      <c r="L15" s="113">
        <f t="shared" si="1"/>
        <v>37.403285510851013</v>
      </c>
      <c r="M15" s="112">
        <v>490067.70233195409</v>
      </c>
      <c r="N15" s="112">
        <v>185333.27375425817</v>
      </c>
      <c r="O15" s="113">
        <f t="shared" si="2"/>
        <v>37.817891869299345</v>
      </c>
      <c r="P15" s="114">
        <v>17597.622505099371</v>
      </c>
      <c r="Q15" s="115">
        <v>0.23854416390148683</v>
      </c>
      <c r="R15" s="116">
        <v>-1.4227949998400075E-2</v>
      </c>
      <c r="S15" s="92" t="s">
        <v>366</v>
      </c>
      <c r="T15" s="92">
        <v>4.2806573957016436</v>
      </c>
      <c r="U15" s="117">
        <v>0.25841531567452264</v>
      </c>
    </row>
    <row r="16" spans="1:21" s="27" customFormat="1" ht="12" customHeight="1" x14ac:dyDescent="0.25">
      <c r="A16" s="26" t="s">
        <v>10</v>
      </c>
      <c r="B16" s="26" t="s">
        <v>11</v>
      </c>
      <c r="C16" s="26" t="s">
        <v>9</v>
      </c>
      <c r="D16" s="111">
        <v>12245</v>
      </c>
      <c r="E16" s="111">
        <v>13125</v>
      </c>
      <c r="F16" s="111">
        <v>2040.8333333333333</v>
      </c>
      <c r="G16" s="111">
        <v>1875</v>
      </c>
      <c r="H16" s="111">
        <f t="shared" si="0"/>
        <v>-8.125765618619841</v>
      </c>
      <c r="I16" s="122">
        <v>-165.833333333333</v>
      </c>
      <c r="J16" s="125">
        <v>251660.37139799999</v>
      </c>
      <c r="K16" s="125">
        <v>83483.954652000015</v>
      </c>
      <c r="L16" s="113">
        <f t="shared" si="1"/>
        <v>33.173262118401006</v>
      </c>
      <c r="M16" s="112">
        <v>254489.07413784199</v>
      </c>
      <c r="N16" s="112">
        <v>83595.080814296278</v>
      </c>
      <c r="O16" s="113">
        <f t="shared" si="2"/>
        <v>32.848200299953803</v>
      </c>
      <c r="P16" s="114">
        <v>24381.596484244634</v>
      </c>
      <c r="Q16" s="115">
        <v>0.3949962225351048</v>
      </c>
      <c r="R16" s="116">
        <v>1.9220651822938084E-2</v>
      </c>
      <c r="S16" s="92" t="s">
        <v>367</v>
      </c>
      <c r="T16" s="92">
        <v>11.118421052631579</v>
      </c>
      <c r="U16" s="117">
        <v>0.11064915103093151</v>
      </c>
    </row>
    <row r="17" spans="1:21" s="27" customFormat="1" ht="12" customHeight="1" x14ac:dyDescent="0.25">
      <c r="A17" s="26" t="s">
        <v>7</v>
      </c>
      <c r="B17" s="26" t="s">
        <v>8</v>
      </c>
      <c r="C17" s="26" t="s">
        <v>9</v>
      </c>
      <c r="D17" s="111">
        <v>12294</v>
      </c>
      <c r="E17" s="111">
        <v>16111</v>
      </c>
      <c r="F17" s="111">
        <v>2049</v>
      </c>
      <c r="G17" s="111">
        <v>2301.5714285714284</v>
      </c>
      <c r="H17" s="111">
        <f t="shared" si="0"/>
        <v>12.326570452485527</v>
      </c>
      <c r="I17" s="121">
        <v>252.57142857142844</v>
      </c>
      <c r="J17" s="125">
        <v>220751.06778200003</v>
      </c>
      <c r="K17" s="125">
        <v>82117.758348999996</v>
      </c>
      <c r="L17" s="113">
        <f t="shared" si="1"/>
        <v>37.199257595480525</v>
      </c>
      <c r="M17" s="112">
        <v>228131.28254544508</v>
      </c>
      <c r="N17" s="112">
        <v>89195.944317365735</v>
      </c>
      <c r="O17" s="113">
        <f t="shared" si="2"/>
        <v>39.098515259342996</v>
      </c>
      <c r="P17" s="114">
        <v>19922.758745176441</v>
      </c>
      <c r="Q17" s="115">
        <v>0.27</v>
      </c>
      <c r="R17" s="116">
        <v>2.0908234643172152E-3</v>
      </c>
      <c r="S17" s="92" t="s">
        <v>369</v>
      </c>
      <c r="T17" s="92">
        <v>2.323272248173434</v>
      </c>
      <c r="U17" s="117">
        <v>0.31282426155555276</v>
      </c>
    </row>
    <row r="18" spans="1:21" s="27" customFormat="1" ht="12" customHeight="1" x14ac:dyDescent="0.25">
      <c r="A18" s="26" t="s">
        <v>51</v>
      </c>
      <c r="B18" s="26" t="s">
        <v>52</v>
      </c>
      <c r="C18" s="26" t="s">
        <v>9</v>
      </c>
      <c r="D18" s="111">
        <v>9907</v>
      </c>
      <c r="E18" s="111">
        <v>13705</v>
      </c>
      <c r="F18" s="111">
        <v>1651.1666666666667</v>
      </c>
      <c r="G18" s="111">
        <v>1957.8571428571429</v>
      </c>
      <c r="H18" s="111">
        <f t="shared" si="0"/>
        <v>18.57416833696232</v>
      </c>
      <c r="I18" s="121">
        <v>306.69047619047615</v>
      </c>
      <c r="J18" s="125">
        <v>194962.83460099998</v>
      </c>
      <c r="K18" s="125">
        <v>63330.756412000002</v>
      </c>
      <c r="L18" s="113">
        <f t="shared" si="1"/>
        <v>32.483502069309353</v>
      </c>
      <c r="M18" s="112">
        <v>203106.88152035722</v>
      </c>
      <c r="N18" s="112">
        <v>68015.430765926649</v>
      </c>
      <c r="O18" s="113">
        <f t="shared" si="2"/>
        <v>33.487506802722258</v>
      </c>
      <c r="P18" s="114">
        <v>17180.698198526301</v>
      </c>
      <c r="Q18" s="115">
        <v>0.3629157216039709</v>
      </c>
      <c r="R18" s="116">
        <v>1.2892090048602367E-3</v>
      </c>
      <c r="S18" s="92" t="s">
        <v>369</v>
      </c>
      <c r="T18" s="92">
        <v>7.0478745356995463</v>
      </c>
      <c r="U18" s="117">
        <v>0.13660295403245185</v>
      </c>
    </row>
    <row r="19" spans="1:21" s="27" customFormat="1" ht="12" customHeight="1" x14ac:dyDescent="0.25">
      <c r="A19" s="26" t="s">
        <v>12</v>
      </c>
      <c r="B19" s="26" t="s">
        <v>13</v>
      </c>
      <c r="C19" s="26" t="s">
        <v>9</v>
      </c>
      <c r="D19" s="111">
        <v>5110</v>
      </c>
      <c r="E19" s="111">
        <v>7176</v>
      </c>
      <c r="F19" s="111">
        <v>851.66666666666663</v>
      </c>
      <c r="G19" s="111">
        <v>1025.1428571428571</v>
      </c>
      <c r="H19" s="111">
        <f t="shared" si="0"/>
        <v>20.369024322057591</v>
      </c>
      <c r="I19" s="121">
        <v>173.47619047619048</v>
      </c>
      <c r="J19" s="125">
        <v>99869.028863</v>
      </c>
      <c r="K19" s="125">
        <v>38659.899269999994</v>
      </c>
      <c r="L19" s="113">
        <f t="shared" si="1"/>
        <v>38.710598981625736</v>
      </c>
      <c r="M19" s="112">
        <v>101701.57986819887</v>
      </c>
      <c r="N19" s="112">
        <v>39162.526230339528</v>
      </c>
      <c r="O19" s="113">
        <f t="shared" si="2"/>
        <v>38.50729387005844</v>
      </c>
      <c r="P19" s="114">
        <v>9423.6611194749057</v>
      </c>
      <c r="Q19" s="115">
        <v>0.28658948218498975</v>
      </c>
      <c r="R19" s="116">
        <v>1.0151440818997881E-2</v>
      </c>
      <c r="S19" s="92" t="s">
        <v>367</v>
      </c>
      <c r="T19" s="92">
        <v>3.2344937975190078</v>
      </c>
      <c r="U19" s="117">
        <v>0.24730195964108592</v>
      </c>
    </row>
    <row r="20" spans="1:21" s="27" customFormat="1" ht="12" customHeight="1" x14ac:dyDescent="0.25">
      <c r="A20" s="26" t="s">
        <v>31</v>
      </c>
      <c r="B20" s="26" t="s">
        <v>32</v>
      </c>
      <c r="C20" s="26" t="s">
        <v>9</v>
      </c>
      <c r="D20" s="111">
        <v>21905</v>
      </c>
      <c r="E20" s="111">
        <v>32765</v>
      </c>
      <c r="F20" s="111">
        <v>3650.8333333333335</v>
      </c>
      <c r="G20" s="111">
        <v>4680.7142857142853</v>
      </c>
      <c r="H20" s="111">
        <f t="shared" si="0"/>
        <v>28.209475983956679</v>
      </c>
      <c r="I20" s="121">
        <v>1029.8809523809518</v>
      </c>
      <c r="J20" s="125">
        <v>194956.23801500001</v>
      </c>
      <c r="K20" s="125">
        <v>86629.290994000025</v>
      </c>
      <c r="L20" s="113">
        <f t="shared" si="1"/>
        <v>44.435249610907412</v>
      </c>
      <c r="M20" s="112">
        <v>220065.26543298678</v>
      </c>
      <c r="N20" s="112">
        <v>103852.00987163714</v>
      </c>
      <c r="O20" s="113">
        <f t="shared" si="2"/>
        <v>47.19145916430945</v>
      </c>
      <c r="P20" s="114">
        <v>18304.545748477343</v>
      </c>
      <c r="Q20" s="115">
        <v>0.21447292174360991</v>
      </c>
      <c r="R20" s="116">
        <v>-2.1183472868065517E-2</v>
      </c>
      <c r="S20" s="92" t="s">
        <v>366</v>
      </c>
      <c r="T20" s="92">
        <v>7.2820048309178746</v>
      </c>
      <c r="U20" s="117">
        <v>0.14872406118068859</v>
      </c>
    </row>
    <row r="21" spans="1:21" s="27" customFormat="1" ht="12" customHeight="1" x14ac:dyDescent="0.25">
      <c r="A21" s="26" t="s">
        <v>39</v>
      </c>
      <c r="B21" s="26" t="s">
        <v>40</v>
      </c>
      <c r="C21" s="26" t="s">
        <v>9</v>
      </c>
      <c r="D21" s="111">
        <v>27240</v>
      </c>
      <c r="E21" s="111">
        <v>43919</v>
      </c>
      <c r="F21" s="111">
        <v>4540</v>
      </c>
      <c r="G21" s="111">
        <v>6274.1428571428569</v>
      </c>
      <c r="H21" s="111">
        <f t="shared" si="0"/>
        <v>38.196979232221516</v>
      </c>
      <c r="I21" s="121">
        <v>1734.1428571428569</v>
      </c>
      <c r="J21" s="125">
        <v>271412.682386</v>
      </c>
      <c r="K21" s="125">
        <v>110186.760842</v>
      </c>
      <c r="L21" s="113">
        <f t="shared" si="1"/>
        <v>40.597498935327444</v>
      </c>
      <c r="M21" s="112">
        <v>296776.96856536891</v>
      </c>
      <c r="N21" s="112">
        <v>127091.27760856508</v>
      </c>
      <c r="O21" s="113">
        <f t="shared" si="2"/>
        <v>42.823834417788255</v>
      </c>
      <c r="P21" s="114">
        <v>21513.458028153058</v>
      </c>
      <c r="Q21" s="115">
        <v>0.21513105000889515</v>
      </c>
      <c r="R21" s="116">
        <v>-1.3361069168552425E-2</v>
      </c>
      <c r="S21" s="92" t="s">
        <v>366</v>
      </c>
      <c r="T21" s="92">
        <v>4.3937074829931975</v>
      </c>
      <c r="U21" s="117">
        <v>0.19296982605099211</v>
      </c>
    </row>
    <row r="22" spans="1:21" s="27" customFormat="1" ht="12" customHeight="1" x14ac:dyDescent="0.25">
      <c r="A22" s="26" t="s">
        <v>41</v>
      </c>
      <c r="B22" s="26" t="s">
        <v>42</v>
      </c>
      <c r="C22" s="26" t="s">
        <v>9</v>
      </c>
      <c r="D22" s="111">
        <v>8042</v>
      </c>
      <c r="E22" s="111">
        <v>9886</v>
      </c>
      <c r="F22" s="111">
        <v>1340.3333333333333</v>
      </c>
      <c r="G22" s="111">
        <v>1412.2857142857142</v>
      </c>
      <c r="H22" s="111">
        <f t="shared" si="0"/>
        <v>5.3682452836892036</v>
      </c>
      <c r="I22" s="121">
        <v>71.952380952380963</v>
      </c>
      <c r="J22" s="125">
        <v>121070.11933100001</v>
      </c>
      <c r="K22" s="125">
        <v>47010.309447000007</v>
      </c>
      <c r="L22" s="113">
        <f t="shared" si="1"/>
        <v>38.828994062916578</v>
      </c>
      <c r="M22" s="112">
        <v>126454.45883423973</v>
      </c>
      <c r="N22" s="112">
        <v>49061.138953808608</v>
      </c>
      <c r="O22" s="113">
        <f t="shared" si="2"/>
        <v>38.797476503473405</v>
      </c>
      <c r="P22" s="114">
        <v>10969.902749944458</v>
      </c>
      <c r="Q22" s="115">
        <v>0.26982476572503006</v>
      </c>
      <c r="R22" s="116">
        <v>1.1234112024444243E-2</v>
      </c>
      <c r="S22" s="92" t="s">
        <v>367</v>
      </c>
      <c r="T22" s="92">
        <v>2.9407407407407407</v>
      </c>
      <c r="U22" s="117">
        <v>0.21830784184673763</v>
      </c>
    </row>
    <row r="23" spans="1:21" s="27" customFormat="1" ht="12" customHeight="1" x14ac:dyDescent="0.25">
      <c r="A23" s="26" t="s">
        <v>33</v>
      </c>
      <c r="B23" s="26" t="s">
        <v>34</v>
      </c>
      <c r="C23" s="26" t="s">
        <v>9</v>
      </c>
      <c r="D23" s="111">
        <v>23727</v>
      </c>
      <c r="E23" s="111">
        <v>27083</v>
      </c>
      <c r="F23" s="111">
        <v>3954.5</v>
      </c>
      <c r="G23" s="111">
        <v>3869</v>
      </c>
      <c r="H23" s="111">
        <f t="shared" si="0"/>
        <v>-2.1620938171703123</v>
      </c>
      <c r="I23" s="122">
        <v>-85.5</v>
      </c>
      <c r="J23" s="125">
        <v>188902.71929799998</v>
      </c>
      <c r="K23" s="125">
        <v>86172.394908999995</v>
      </c>
      <c r="L23" s="113">
        <f t="shared" si="1"/>
        <v>45.61733956463609</v>
      </c>
      <c r="M23" s="112">
        <v>205152.91397514267</v>
      </c>
      <c r="N23" s="112">
        <v>95064.678902358719</v>
      </c>
      <c r="O23" s="113">
        <f t="shared" si="2"/>
        <v>46.338449237858356</v>
      </c>
      <c r="P23" s="114">
        <v>14559.129537369139</v>
      </c>
      <c r="Q23" s="115">
        <v>0.18062380523856289</v>
      </c>
      <c r="R23" s="116">
        <v>-1.2279156654651624E-2</v>
      </c>
      <c r="S23" s="92" t="s">
        <v>366</v>
      </c>
      <c r="T23" s="92">
        <v>3.1293523362799927</v>
      </c>
      <c r="U23" s="117">
        <v>0.20354085735803631</v>
      </c>
    </row>
    <row r="24" spans="1:21" s="27" customFormat="1" ht="12" customHeight="1" x14ac:dyDescent="0.25">
      <c r="A24" s="26" t="s">
        <v>37</v>
      </c>
      <c r="B24" s="26" t="s">
        <v>38</v>
      </c>
      <c r="C24" s="26" t="s">
        <v>9</v>
      </c>
      <c r="D24" s="111">
        <v>9602</v>
      </c>
      <c r="E24" s="111">
        <v>7466</v>
      </c>
      <c r="F24" s="111">
        <v>1600.3333333333333</v>
      </c>
      <c r="G24" s="111">
        <v>1066.5714285714287</v>
      </c>
      <c r="H24" s="111">
        <f t="shared" si="0"/>
        <v>-33.353170470437696</v>
      </c>
      <c r="I24" s="122">
        <v>-533.76190476190459</v>
      </c>
      <c r="J24" s="125">
        <v>177349.04389999999</v>
      </c>
      <c r="K24" s="125">
        <v>59290.396844000003</v>
      </c>
      <c r="L24" s="113">
        <f t="shared" si="1"/>
        <v>33.431472502006535</v>
      </c>
      <c r="M24" s="112">
        <v>181554.81397997908</v>
      </c>
      <c r="N24" s="112">
        <v>62573.894761133619</v>
      </c>
      <c r="O24" s="113">
        <f t="shared" si="2"/>
        <v>34.465566287894703</v>
      </c>
      <c r="P24" s="114">
        <v>16883.867176848067</v>
      </c>
      <c r="Q24" s="115">
        <v>0.33365395665019054</v>
      </c>
      <c r="R24" s="116">
        <v>-8.3892390789090387E-3</v>
      </c>
      <c r="S24" s="92" t="s">
        <v>368</v>
      </c>
      <c r="T24" s="92">
        <v>2.2416816546762588</v>
      </c>
      <c r="U24" s="117">
        <v>0.24439451109730972</v>
      </c>
    </row>
    <row r="25" spans="1:21" s="27" customFormat="1" ht="12" customHeight="1" x14ac:dyDescent="0.25">
      <c r="A25" s="26" t="s">
        <v>27</v>
      </c>
      <c r="B25" s="26" t="s">
        <v>28</v>
      </c>
      <c r="C25" s="26" t="s">
        <v>9</v>
      </c>
      <c r="D25" s="111">
        <v>33788</v>
      </c>
      <c r="E25" s="111">
        <v>52050</v>
      </c>
      <c r="F25" s="111">
        <v>5631.333333333333</v>
      </c>
      <c r="G25" s="111">
        <v>7435.7142857142853</v>
      </c>
      <c r="H25" s="111">
        <f t="shared" si="0"/>
        <v>32.041806896784998</v>
      </c>
      <c r="I25" s="121">
        <v>1804.3809523809523</v>
      </c>
      <c r="J25" s="125">
        <v>343037.74257899995</v>
      </c>
      <c r="K25" s="125">
        <v>158505.489711</v>
      </c>
      <c r="L25" s="113">
        <f t="shared" si="1"/>
        <v>46.206428633577232</v>
      </c>
      <c r="M25" s="112">
        <v>373283.08577775292</v>
      </c>
      <c r="N25" s="112">
        <v>180826.86489610147</v>
      </c>
      <c r="O25" s="113">
        <f t="shared" si="2"/>
        <v>48.442287311073891</v>
      </c>
      <c r="P25" s="114">
        <v>27550.201381778894</v>
      </c>
      <c r="Q25" s="115">
        <v>0.18612680584758229</v>
      </c>
      <c r="R25" s="116">
        <v>-1.0552087718822989E-2</v>
      </c>
      <c r="S25" s="92" t="s">
        <v>366</v>
      </c>
      <c r="T25" s="92">
        <v>3.5466165413533837</v>
      </c>
      <c r="U25" s="117">
        <v>0.16657063330487967</v>
      </c>
    </row>
    <row r="26" spans="1:21" s="27" customFormat="1" ht="12" customHeight="1" x14ac:dyDescent="0.25">
      <c r="A26" s="26" t="s">
        <v>35</v>
      </c>
      <c r="B26" s="26" t="s">
        <v>36</v>
      </c>
      <c r="C26" s="26" t="s">
        <v>9</v>
      </c>
      <c r="D26" s="111">
        <v>10638</v>
      </c>
      <c r="E26" s="111">
        <v>10223</v>
      </c>
      <c r="F26" s="111">
        <v>1773</v>
      </c>
      <c r="G26" s="111">
        <v>1460.4285714285713</v>
      </c>
      <c r="H26" s="111">
        <f t="shared" si="0"/>
        <v>-17.629522198050122</v>
      </c>
      <c r="I26" s="122">
        <v>-312.57142857142867</v>
      </c>
      <c r="J26" s="125">
        <v>138491.33106200001</v>
      </c>
      <c r="K26" s="125">
        <v>56530.395055999994</v>
      </c>
      <c r="L26" s="113">
        <f t="shared" si="1"/>
        <v>40.818724625220312</v>
      </c>
      <c r="M26" s="112">
        <v>142828.64102452961</v>
      </c>
      <c r="N26" s="112">
        <v>59313.675895617343</v>
      </c>
      <c r="O26" s="113">
        <f t="shared" si="2"/>
        <v>41.527858467427912</v>
      </c>
      <c r="P26" s="114">
        <v>9419.8831459292469</v>
      </c>
      <c r="Q26" s="115">
        <v>0.21471656652865023</v>
      </c>
      <c r="R26" s="116">
        <v>1.0615078738694494E-2</v>
      </c>
      <c r="S26" s="92" t="s">
        <v>367</v>
      </c>
      <c r="T26" s="92">
        <v>2.4531998258598171</v>
      </c>
      <c r="U26" s="117">
        <v>0.23918872121826598</v>
      </c>
    </row>
    <row r="27" spans="1:21" x14ac:dyDescent="0.3">
      <c r="Q27" s="19"/>
    </row>
    <row r="28" spans="1:21" x14ac:dyDescent="0.3">
      <c r="I28" s="17"/>
      <c r="R28" s="20"/>
    </row>
    <row r="29" spans="1:21" x14ac:dyDescent="0.3">
      <c r="I29" s="17"/>
      <c r="Q29" s="19"/>
      <c r="T29" s="22"/>
    </row>
  </sheetData>
  <sortState ref="A5:R26">
    <sortCondition ref="B5"/>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zoomScaleNormal="100" workbookViewId="0"/>
  </sheetViews>
  <sheetFormatPr baseColWidth="10" defaultRowHeight="14.4" x14ac:dyDescent="0.3"/>
  <cols>
    <col min="1" max="1" width="17.77734375" customWidth="1"/>
    <col min="2" max="2" width="30.6640625" bestFit="1" customWidth="1"/>
    <col min="3" max="3" width="17.77734375" customWidth="1"/>
    <col min="4" max="4" width="17.77734375" style="1" customWidth="1"/>
    <col min="5" max="23" width="17.77734375" customWidth="1"/>
  </cols>
  <sheetData>
    <row r="1" spans="1:24" ht="84" x14ac:dyDescent="0.3">
      <c r="A1" s="13" t="s">
        <v>0</v>
      </c>
      <c r="B1" s="13" t="s">
        <v>1</v>
      </c>
      <c r="C1" s="13" t="s">
        <v>2</v>
      </c>
      <c r="D1" s="13" t="s">
        <v>68</v>
      </c>
      <c r="E1" s="126" t="s">
        <v>184</v>
      </c>
      <c r="F1" s="126" t="s">
        <v>185</v>
      </c>
      <c r="G1" s="126" t="s">
        <v>161</v>
      </c>
      <c r="H1" s="126" t="s">
        <v>187</v>
      </c>
      <c r="I1" s="126" t="s">
        <v>188</v>
      </c>
      <c r="J1" s="126" t="s">
        <v>189</v>
      </c>
      <c r="K1" s="126" t="s">
        <v>190</v>
      </c>
      <c r="L1" s="126" t="s">
        <v>192</v>
      </c>
      <c r="M1" s="126" t="s">
        <v>194</v>
      </c>
      <c r="N1" s="126" t="s">
        <v>196</v>
      </c>
      <c r="O1" s="126" t="s">
        <v>197</v>
      </c>
      <c r="P1" s="126" t="s">
        <v>199</v>
      </c>
      <c r="Q1" s="129" t="s">
        <v>200</v>
      </c>
      <c r="R1" s="129" t="s">
        <v>162</v>
      </c>
      <c r="S1" s="129" t="s">
        <v>163</v>
      </c>
      <c r="T1" s="126" t="s">
        <v>202</v>
      </c>
      <c r="U1" s="129" t="s">
        <v>203</v>
      </c>
      <c r="V1" s="129" t="s">
        <v>205</v>
      </c>
      <c r="W1" s="129" t="s">
        <v>207</v>
      </c>
    </row>
    <row r="2" spans="1:24" s="53" customFormat="1" ht="30.6" x14ac:dyDescent="0.3">
      <c r="A2" s="58"/>
      <c r="B2" s="58"/>
      <c r="C2" s="58"/>
      <c r="D2" s="58" t="s">
        <v>249</v>
      </c>
      <c r="E2" s="58" t="s">
        <v>180</v>
      </c>
      <c r="F2" s="58" t="s">
        <v>131</v>
      </c>
      <c r="G2" s="58" t="s">
        <v>249</v>
      </c>
      <c r="H2" s="58" t="s">
        <v>131</v>
      </c>
      <c r="I2" s="58" t="s">
        <v>131</v>
      </c>
      <c r="J2" s="58" t="s">
        <v>131</v>
      </c>
      <c r="K2" s="58" t="s">
        <v>191</v>
      </c>
      <c r="L2" s="58" t="s">
        <v>181</v>
      </c>
      <c r="M2" s="58" t="s">
        <v>131</v>
      </c>
      <c r="N2" s="127" t="s">
        <v>131</v>
      </c>
      <c r="O2" s="58" t="s">
        <v>131</v>
      </c>
      <c r="P2" s="58" t="s">
        <v>131</v>
      </c>
      <c r="Q2" s="58" t="s">
        <v>201</v>
      </c>
      <c r="R2" s="58" t="s">
        <v>249</v>
      </c>
      <c r="S2" s="58" t="s">
        <v>249</v>
      </c>
      <c r="T2" s="58" t="s">
        <v>131</v>
      </c>
      <c r="U2" s="58" t="s">
        <v>182</v>
      </c>
      <c r="V2" s="58" t="s">
        <v>183</v>
      </c>
      <c r="W2" s="58" t="s">
        <v>132</v>
      </c>
    </row>
    <row r="3" spans="1:24" s="53" customFormat="1" ht="40.799999999999997" x14ac:dyDescent="0.3">
      <c r="A3" s="60"/>
      <c r="B3" s="60"/>
      <c r="C3" s="60"/>
      <c r="D3" s="24" t="s">
        <v>145</v>
      </c>
      <c r="E3" s="24" t="s">
        <v>145</v>
      </c>
      <c r="F3" s="60" t="s">
        <v>186</v>
      </c>
      <c r="G3" s="60" t="s">
        <v>337</v>
      </c>
      <c r="H3" s="60" t="s">
        <v>337</v>
      </c>
      <c r="I3" s="60" t="s">
        <v>145</v>
      </c>
      <c r="J3" s="60" t="s">
        <v>288</v>
      </c>
      <c r="K3" s="60" t="s">
        <v>327</v>
      </c>
      <c r="L3" s="60" t="s">
        <v>193</v>
      </c>
      <c r="M3" s="60" t="s">
        <v>195</v>
      </c>
      <c r="N3" s="60" t="s">
        <v>336</v>
      </c>
      <c r="O3" s="60" t="s">
        <v>198</v>
      </c>
      <c r="P3" s="60" t="s">
        <v>329</v>
      </c>
      <c r="Q3" s="60" t="s">
        <v>331</v>
      </c>
      <c r="R3" s="60" t="s">
        <v>335</v>
      </c>
      <c r="S3" s="60" t="s">
        <v>145</v>
      </c>
      <c r="T3" s="60" t="s">
        <v>332</v>
      </c>
      <c r="U3" s="60" t="s">
        <v>204</v>
      </c>
      <c r="V3" s="60" t="s">
        <v>206</v>
      </c>
      <c r="W3" s="60" t="s">
        <v>208</v>
      </c>
    </row>
    <row r="4" spans="1:24" ht="12" customHeight="1" x14ac:dyDescent="0.3">
      <c r="A4" s="61" t="s">
        <v>4</v>
      </c>
      <c r="B4" s="61" t="s">
        <v>5</v>
      </c>
      <c r="C4" s="61" t="s">
        <v>6</v>
      </c>
      <c r="D4" s="14" t="s">
        <v>164</v>
      </c>
      <c r="E4" s="61" t="s">
        <v>165</v>
      </c>
      <c r="F4" s="61" t="s">
        <v>166</v>
      </c>
      <c r="G4" s="61" t="s">
        <v>167</v>
      </c>
      <c r="H4" s="61" t="s">
        <v>168</v>
      </c>
      <c r="I4" s="62" t="s">
        <v>169</v>
      </c>
      <c r="J4" s="61" t="s">
        <v>170</v>
      </c>
      <c r="K4" s="61" t="s">
        <v>171</v>
      </c>
      <c r="L4" s="61" t="s">
        <v>172</v>
      </c>
      <c r="M4" s="61" t="s">
        <v>173</v>
      </c>
      <c r="N4" s="61" t="s">
        <v>174</v>
      </c>
      <c r="O4" s="61" t="s">
        <v>289</v>
      </c>
      <c r="P4" s="61" t="s">
        <v>290</v>
      </c>
      <c r="Q4" s="61" t="s">
        <v>291</v>
      </c>
      <c r="R4" s="61" t="s">
        <v>175</v>
      </c>
      <c r="S4" s="61" t="s">
        <v>176</v>
      </c>
      <c r="T4" s="61" t="s">
        <v>177</v>
      </c>
      <c r="U4" s="61" t="s">
        <v>292</v>
      </c>
      <c r="V4" s="61" t="s">
        <v>178</v>
      </c>
      <c r="W4" s="61" t="s">
        <v>179</v>
      </c>
    </row>
    <row r="5" spans="1:24" ht="12" customHeight="1" x14ac:dyDescent="0.3">
      <c r="A5" s="64" t="s">
        <v>7</v>
      </c>
      <c r="B5" s="64" t="s">
        <v>8</v>
      </c>
      <c r="C5" s="64" t="s">
        <v>9</v>
      </c>
      <c r="D5" s="64">
        <v>489428</v>
      </c>
      <c r="E5" s="65">
        <v>986.41944723212316</v>
      </c>
      <c r="F5" s="66">
        <v>0.65419994615453647</v>
      </c>
      <c r="G5" s="52">
        <v>98041</v>
      </c>
      <c r="H5" s="66">
        <v>0.20013186849077941</v>
      </c>
      <c r="I5" s="67">
        <v>30.033424605475741</v>
      </c>
      <c r="J5" s="66">
        <v>0.45</v>
      </c>
      <c r="K5" s="68">
        <v>9.1909862966344832E-2</v>
      </c>
      <c r="L5" s="45">
        <v>64.895833333333329</v>
      </c>
      <c r="M5" s="51">
        <v>0.73150684931506849</v>
      </c>
      <c r="N5" s="69">
        <v>133.82969507261538</v>
      </c>
      <c r="O5" s="52">
        <v>20.2</v>
      </c>
      <c r="P5" s="67">
        <v>60.480678938354139</v>
      </c>
      <c r="Q5" s="67">
        <v>1.266784899923993</v>
      </c>
      <c r="R5" s="52">
        <v>6312</v>
      </c>
      <c r="S5" s="52">
        <v>28307.294564325028</v>
      </c>
      <c r="T5" s="52">
        <v>22.298139391797815</v>
      </c>
      <c r="U5" s="70">
        <v>23</v>
      </c>
      <c r="V5" s="52">
        <v>13</v>
      </c>
      <c r="W5" s="65">
        <v>20142</v>
      </c>
      <c r="X5" s="18"/>
    </row>
    <row r="6" spans="1:24" ht="12" customHeight="1" x14ac:dyDescent="0.3">
      <c r="A6" s="64" t="s">
        <v>37</v>
      </c>
      <c r="B6" s="64" t="s">
        <v>38</v>
      </c>
      <c r="C6" s="64" t="s">
        <v>9</v>
      </c>
      <c r="D6" s="64">
        <v>402882</v>
      </c>
      <c r="E6" s="65">
        <v>944.31860222636237</v>
      </c>
      <c r="F6" s="66">
        <v>0.56060996132864693</v>
      </c>
      <c r="G6" s="52">
        <v>95894</v>
      </c>
      <c r="H6" s="66">
        <v>0.23868478693747511</v>
      </c>
      <c r="I6" s="67">
        <v>30.018275485324224</v>
      </c>
      <c r="J6" s="71">
        <v>0.14285714285714285</v>
      </c>
      <c r="K6" s="68">
        <v>0.14441647878461275</v>
      </c>
      <c r="L6" s="45">
        <v>82.712499999999991</v>
      </c>
      <c r="M6" s="66">
        <v>0.69125683060109289</v>
      </c>
      <c r="N6" s="69">
        <v>126.33972230082257</v>
      </c>
      <c r="O6" s="52">
        <v>19.3</v>
      </c>
      <c r="P6" s="67">
        <v>55.705857833816729</v>
      </c>
      <c r="Q6" s="67">
        <v>1.2907005028767724</v>
      </c>
      <c r="R6" s="52">
        <v>5822</v>
      </c>
      <c r="S6" s="52">
        <v>28442.641895613309</v>
      </c>
      <c r="T6" s="52">
        <v>20.46926590492961</v>
      </c>
      <c r="U6" s="65">
        <v>22</v>
      </c>
      <c r="V6" s="52">
        <v>8.6</v>
      </c>
      <c r="W6" s="65">
        <v>19207.599999999999</v>
      </c>
      <c r="X6" s="18"/>
    </row>
    <row r="7" spans="1:24" ht="12" customHeight="1" x14ac:dyDescent="0.3">
      <c r="A7" s="64" t="s">
        <v>45</v>
      </c>
      <c r="B7" s="64" t="s">
        <v>46</v>
      </c>
      <c r="C7" s="64" t="s">
        <v>9</v>
      </c>
      <c r="D7" s="64">
        <v>1141440</v>
      </c>
      <c r="E7" s="65">
        <v>954.19391539517846</v>
      </c>
      <c r="F7" s="66">
        <v>0.65515437854412795</v>
      </c>
      <c r="G7" s="52">
        <v>285587</v>
      </c>
      <c r="H7" s="66">
        <v>0.2505892097832515</v>
      </c>
      <c r="I7" s="67">
        <v>34.622213641674364</v>
      </c>
      <c r="J7" s="71">
        <v>0.26315789473684209</v>
      </c>
      <c r="K7" s="68">
        <v>3.1495004260819429E-2</v>
      </c>
      <c r="L7" s="45">
        <v>67.395833333333329</v>
      </c>
      <c r="M7" s="66">
        <v>0.77504393673110727</v>
      </c>
      <c r="N7" s="69">
        <v>131.93860386879732</v>
      </c>
      <c r="O7" s="52">
        <v>16.399999999999999</v>
      </c>
      <c r="P7" s="67">
        <v>56.810052659105345</v>
      </c>
      <c r="Q7" s="67">
        <v>0.6658256237734792</v>
      </c>
      <c r="R7" s="52">
        <v>11312</v>
      </c>
      <c r="S7" s="52">
        <v>49743.796848406571</v>
      </c>
      <c r="T7" s="52">
        <v>22.740523877727188</v>
      </c>
      <c r="U7" s="65">
        <v>28</v>
      </c>
      <c r="V7" s="52">
        <v>16.600000000000001</v>
      </c>
      <c r="W7" s="65">
        <v>19530.869565217392</v>
      </c>
      <c r="X7" s="18"/>
    </row>
    <row r="8" spans="1:24" ht="12" customHeight="1" x14ac:dyDescent="0.3">
      <c r="A8" s="64" t="s">
        <v>12</v>
      </c>
      <c r="B8" s="64" t="s">
        <v>13</v>
      </c>
      <c r="C8" s="64" t="s">
        <v>9</v>
      </c>
      <c r="D8" s="64">
        <v>220593</v>
      </c>
      <c r="E8" s="65">
        <v>1064.7271406698255</v>
      </c>
      <c r="F8" s="66">
        <v>0.6394489898794059</v>
      </c>
      <c r="G8" s="52">
        <v>54689</v>
      </c>
      <c r="H8" s="66">
        <v>0.24774627852826325</v>
      </c>
      <c r="I8" s="67">
        <v>28.748519039022913</v>
      </c>
      <c r="J8" s="66">
        <v>0.13333333333333333</v>
      </c>
      <c r="K8" s="68">
        <v>9.6930572152780156E-2</v>
      </c>
      <c r="L8" s="45">
        <v>68.350000000000009</v>
      </c>
      <c r="M8" s="66">
        <v>0.65833333333333333</v>
      </c>
      <c r="N8" s="69">
        <v>198.55571119663816</v>
      </c>
      <c r="O8" s="52">
        <v>18.3</v>
      </c>
      <c r="P8" s="67">
        <v>55.837180432342251</v>
      </c>
      <c r="Q8" s="67">
        <v>0.72531766647173745</v>
      </c>
      <c r="R8" s="52">
        <v>2807</v>
      </c>
      <c r="S8" s="52">
        <v>11189.417847451994</v>
      </c>
      <c r="T8" s="52">
        <v>25.086202323199487</v>
      </c>
      <c r="U8" s="130" t="s">
        <v>295</v>
      </c>
      <c r="V8" s="52">
        <v>11.5</v>
      </c>
      <c r="W8" s="65">
        <v>20660.8</v>
      </c>
      <c r="X8" s="18"/>
    </row>
    <row r="9" spans="1:24" ht="12" customHeight="1" x14ac:dyDescent="0.3">
      <c r="A9" s="64" t="s">
        <v>25</v>
      </c>
      <c r="B9" s="64" t="s">
        <v>26</v>
      </c>
      <c r="C9" s="64" t="s">
        <v>9</v>
      </c>
      <c r="D9" s="64">
        <v>208497</v>
      </c>
      <c r="E9" s="65">
        <v>1094.2761127217752</v>
      </c>
      <c r="F9" s="66">
        <v>0.70034463127061597</v>
      </c>
      <c r="G9" s="52">
        <v>55806</v>
      </c>
      <c r="H9" s="66">
        <v>0.22329724149521044</v>
      </c>
      <c r="I9" s="67">
        <v>25.957910398349455</v>
      </c>
      <c r="J9" s="71">
        <v>0.2</v>
      </c>
      <c r="K9" s="68">
        <v>6.7404735912798525E-2</v>
      </c>
      <c r="L9" s="45">
        <v>63.741666666666667</v>
      </c>
      <c r="M9" s="66">
        <v>0.78805970149253723</v>
      </c>
      <c r="N9" s="69">
        <v>162.11264430663272</v>
      </c>
      <c r="O9" s="52">
        <v>17.2</v>
      </c>
      <c r="P9" s="67">
        <v>84.73574633047177</v>
      </c>
      <c r="Q9" s="67">
        <v>0.76739713281246258</v>
      </c>
      <c r="R9" s="52">
        <v>2571</v>
      </c>
      <c r="S9" s="52">
        <v>11942.021485671967</v>
      </c>
      <c r="T9" s="52">
        <v>21.529018375027086</v>
      </c>
      <c r="U9" s="130">
        <v>24</v>
      </c>
      <c r="V9" s="52">
        <v>8.1999999999999993</v>
      </c>
      <c r="W9" s="65">
        <v>20490.555555555555</v>
      </c>
      <c r="X9" s="18"/>
    </row>
    <row r="10" spans="1:24" ht="12" customHeight="1" x14ac:dyDescent="0.3">
      <c r="A10" s="64" t="s">
        <v>35</v>
      </c>
      <c r="B10" s="64" t="s">
        <v>36</v>
      </c>
      <c r="C10" s="64" t="s">
        <v>9</v>
      </c>
      <c r="D10" s="64">
        <v>292268</v>
      </c>
      <c r="E10" s="65">
        <v>1085.2751326167013</v>
      </c>
      <c r="F10" s="66">
        <v>0.64877000880163505</v>
      </c>
      <c r="G10" s="52">
        <v>72185</v>
      </c>
      <c r="H10" s="66">
        <v>0.24704223520433133</v>
      </c>
      <c r="I10" s="67">
        <v>25.827179419627505</v>
      </c>
      <c r="J10" s="71">
        <v>8.3333333333333329E-2</v>
      </c>
      <c r="K10" s="68">
        <v>9.062538230263753E-2</v>
      </c>
      <c r="L10" s="45">
        <v>76.387500000000003</v>
      </c>
      <c r="M10" s="66">
        <v>0.74796747967479671</v>
      </c>
      <c r="N10" s="69">
        <v>206.3174894275117</v>
      </c>
      <c r="O10" s="52">
        <v>17.3</v>
      </c>
      <c r="P10" s="67">
        <v>69.612713752111716</v>
      </c>
      <c r="Q10" s="67">
        <v>0.85537930940096074</v>
      </c>
      <c r="R10" s="52">
        <v>3886</v>
      </c>
      <c r="S10" s="52">
        <v>19743.166040419987</v>
      </c>
      <c r="T10" s="52">
        <v>19.682760060084746</v>
      </c>
      <c r="U10" s="130">
        <v>19</v>
      </c>
      <c r="V10" s="52">
        <v>12.7</v>
      </c>
      <c r="W10" s="65">
        <v>20731.333333333332</v>
      </c>
      <c r="X10" s="18"/>
    </row>
    <row r="11" spans="1:24" ht="12" customHeight="1" x14ac:dyDescent="0.3">
      <c r="A11" s="64" t="s">
        <v>43</v>
      </c>
      <c r="B11" s="64" t="s">
        <v>44</v>
      </c>
      <c r="C11" s="64" t="s">
        <v>9</v>
      </c>
      <c r="D11" s="64">
        <v>256558</v>
      </c>
      <c r="E11" s="65">
        <v>1150.1787411183286</v>
      </c>
      <c r="F11" s="66">
        <v>0.68632792528383479</v>
      </c>
      <c r="G11" s="52">
        <v>58553</v>
      </c>
      <c r="H11" s="66">
        <v>0.22992256463418465</v>
      </c>
      <c r="I11" s="67">
        <v>24.148469630334279</v>
      </c>
      <c r="J11" s="71">
        <v>0.25</v>
      </c>
      <c r="K11" s="68">
        <v>2.7002533143893018E-2</v>
      </c>
      <c r="L11" s="45">
        <v>69.370833333333337</v>
      </c>
      <c r="M11" s="66">
        <v>0.7055555555555556</v>
      </c>
      <c r="N11" s="69">
        <v>212.81737462873892</v>
      </c>
      <c r="O11" s="52">
        <v>16.100000000000001</v>
      </c>
      <c r="P11" s="67">
        <v>64.890763110250404</v>
      </c>
      <c r="Q11" s="67">
        <v>0.74057328167509873</v>
      </c>
      <c r="R11" s="52">
        <v>2983</v>
      </c>
      <c r="S11" s="52">
        <v>13952.317721228239</v>
      </c>
      <c r="T11" s="52">
        <v>21.379960373618864</v>
      </c>
      <c r="U11" s="130">
        <v>21</v>
      </c>
      <c r="V11" s="52">
        <v>10.4</v>
      </c>
      <c r="W11" s="65">
        <v>20553</v>
      </c>
      <c r="X11" s="18"/>
    </row>
    <row r="12" spans="1:24" ht="12" customHeight="1" x14ac:dyDescent="0.3">
      <c r="A12" s="64" t="s">
        <v>47</v>
      </c>
      <c r="B12" s="64" t="s">
        <v>48</v>
      </c>
      <c r="C12" s="64" t="s">
        <v>9</v>
      </c>
      <c r="D12" s="64">
        <v>286190</v>
      </c>
      <c r="E12" s="65">
        <v>1170.4344164209929</v>
      </c>
      <c r="F12" s="66">
        <v>0.66733876113422319</v>
      </c>
      <c r="G12" s="52">
        <v>77597</v>
      </c>
      <c r="H12" s="66">
        <v>0.27264901406867087</v>
      </c>
      <c r="I12" s="67">
        <v>24.445442420932061</v>
      </c>
      <c r="J12" s="71">
        <v>0.2</v>
      </c>
      <c r="K12" s="68">
        <v>6.8788950537542679E-2</v>
      </c>
      <c r="L12" s="45">
        <v>79.708333333333329</v>
      </c>
      <c r="M12" s="66">
        <v>0.71311475409836067</v>
      </c>
      <c r="N12" s="69">
        <v>202.66256682623433</v>
      </c>
      <c r="O12" s="52">
        <v>19.2</v>
      </c>
      <c r="P12" s="67">
        <v>65.73346658885859</v>
      </c>
      <c r="Q12" s="67">
        <v>0.83860372479821099</v>
      </c>
      <c r="R12" s="52">
        <v>3033</v>
      </c>
      <c r="S12" s="52">
        <v>17687.401691373496</v>
      </c>
      <c r="T12" s="52">
        <v>17.147798489131706</v>
      </c>
      <c r="U12" s="130" t="s">
        <v>295</v>
      </c>
      <c r="V12" s="52">
        <v>10.1</v>
      </c>
      <c r="W12" s="65">
        <v>21113.200000000001</v>
      </c>
      <c r="X12" s="18"/>
    </row>
    <row r="13" spans="1:24" ht="12" customHeight="1" x14ac:dyDescent="0.3">
      <c r="A13" s="64" t="s">
        <v>23</v>
      </c>
      <c r="B13" s="64" t="s">
        <v>24</v>
      </c>
      <c r="C13" s="64" t="s">
        <v>9</v>
      </c>
      <c r="D13" s="64">
        <v>251650</v>
      </c>
      <c r="E13" s="65">
        <v>1122.0319056145647</v>
      </c>
      <c r="F13" s="66">
        <v>0.60300683659083532</v>
      </c>
      <c r="G13" s="52">
        <v>63903</v>
      </c>
      <c r="H13" s="66">
        <v>0.30749206043691657</v>
      </c>
      <c r="I13" s="67">
        <v>25.199514545709267</v>
      </c>
      <c r="J13" s="71">
        <v>0.35</v>
      </c>
      <c r="K13" s="68">
        <v>6.2166962446188453E-2</v>
      </c>
      <c r="L13" s="45">
        <v>77.033333333333331</v>
      </c>
      <c r="M13" s="52"/>
      <c r="N13" s="69">
        <v>180.40929862904829</v>
      </c>
      <c r="O13" s="52">
        <v>16.5</v>
      </c>
      <c r="P13" s="67">
        <v>68.619877350913782</v>
      </c>
      <c r="Q13" s="67">
        <v>1.1126564673157162</v>
      </c>
      <c r="R13" s="52">
        <v>2449</v>
      </c>
      <c r="S13" s="52">
        <v>15094.702579413515</v>
      </c>
      <c r="T13" s="52">
        <v>16.224234873895426</v>
      </c>
      <c r="U13" s="65">
        <v>17</v>
      </c>
      <c r="V13" s="52">
        <v>11.4</v>
      </c>
      <c r="W13" s="65">
        <v>21186</v>
      </c>
      <c r="X13" s="18"/>
    </row>
    <row r="14" spans="1:24" ht="12" customHeight="1" x14ac:dyDescent="0.3">
      <c r="A14" s="64" t="s">
        <v>33</v>
      </c>
      <c r="B14" s="64" t="s">
        <v>34</v>
      </c>
      <c r="C14" s="64" t="s">
        <v>9</v>
      </c>
      <c r="D14" s="64">
        <v>438865</v>
      </c>
      <c r="E14" s="65">
        <v>1141.2100080727641</v>
      </c>
      <c r="F14" s="66">
        <v>0.62808480050147175</v>
      </c>
      <c r="G14" s="52">
        <v>131109</v>
      </c>
      <c r="H14" s="66">
        <v>0.302755090023623</v>
      </c>
      <c r="I14" s="67">
        <v>28.308869601092162</v>
      </c>
      <c r="J14" s="71">
        <v>0.26315789473684209</v>
      </c>
      <c r="K14" s="68">
        <v>0.12682349677851737</v>
      </c>
      <c r="L14" s="45">
        <v>71.545833333333334</v>
      </c>
      <c r="M14" s="66">
        <v>0.76627218934911245</v>
      </c>
      <c r="N14" s="69">
        <v>166.7938887812881</v>
      </c>
      <c r="O14" s="52">
        <v>13.8</v>
      </c>
      <c r="P14" s="67">
        <v>76.411578853924965</v>
      </c>
      <c r="Q14" s="67">
        <v>1.3671630227974434</v>
      </c>
      <c r="R14" s="52">
        <v>3595</v>
      </c>
      <c r="S14" s="52">
        <v>19157.866845617653</v>
      </c>
      <c r="T14" s="52">
        <v>18.765137209534128</v>
      </c>
      <c r="U14" s="65">
        <v>30</v>
      </c>
      <c r="V14" s="52">
        <v>13.3</v>
      </c>
      <c r="W14" s="65">
        <v>21926</v>
      </c>
      <c r="X14" s="18"/>
    </row>
    <row r="15" spans="1:24" ht="12" customHeight="1" x14ac:dyDescent="0.3">
      <c r="A15" s="64" t="s">
        <v>39</v>
      </c>
      <c r="B15" s="64" t="s">
        <v>40</v>
      </c>
      <c r="C15" s="64" t="s">
        <v>9</v>
      </c>
      <c r="D15" s="64">
        <v>630372</v>
      </c>
      <c r="E15" s="65">
        <v>1092.2958292926628</v>
      </c>
      <c r="F15" s="66">
        <v>0.66611791422714661</v>
      </c>
      <c r="G15" s="52">
        <v>188219</v>
      </c>
      <c r="H15" s="66">
        <v>0.30395652665407036</v>
      </c>
      <c r="I15" s="67">
        <v>29.092078493668094</v>
      </c>
      <c r="J15" s="71">
        <v>0.47368421052631576</v>
      </c>
      <c r="K15" s="68">
        <v>4.8477945933118362E-2</v>
      </c>
      <c r="L15" s="45">
        <v>74.637500000000003</v>
      </c>
      <c r="M15" s="66">
        <v>0.7658402203856749</v>
      </c>
      <c r="N15" s="69">
        <v>180.36968647084578</v>
      </c>
      <c r="O15" s="52">
        <v>14.9</v>
      </c>
      <c r="P15" s="67">
        <v>73.741185621967972</v>
      </c>
      <c r="Q15" s="67">
        <v>0.65040959941114129</v>
      </c>
      <c r="R15" s="52">
        <v>6601</v>
      </c>
      <c r="S15" s="52">
        <v>32106.198271014313</v>
      </c>
      <c r="T15" s="52">
        <v>20.55989296608632</v>
      </c>
      <c r="U15" s="65">
        <v>31</v>
      </c>
      <c r="V15" s="52">
        <v>14.6</v>
      </c>
      <c r="W15" s="65">
        <v>22113.599999999999</v>
      </c>
      <c r="X15" s="18"/>
    </row>
    <row r="16" spans="1:24" ht="12" customHeight="1" x14ac:dyDescent="0.3">
      <c r="A16" s="64" t="s">
        <v>41</v>
      </c>
      <c r="B16" s="64" t="s">
        <v>42</v>
      </c>
      <c r="C16" s="64" t="s">
        <v>9</v>
      </c>
      <c r="D16" s="64">
        <v>281899</v>
      </c>
      <c r="E16" s="65">
        <v>1061.4367505600133</v>
      </c>
      <c r="F16" s="66">
        <v>0.62827923734599478</v>
      </c>
      <c r="G16" s="52">
        <v>79790</v>
      </c>
      <c r="H16" s="66">
        <v>0.28539849914512794</v>
      </c>
      <c r="I16" s="67">
        <v>31.098196560284681</v>
      </c>
      <c r="J16" s="71">
        <v>0.14285714285714285</v>
      </c>
      <c r="K16" s="68">
        <v>7.7042314737807788E-2</v>
      </c>
      <c r="L16" s="45">
        <v>73.637500000000003</v>
      </c>
      <c r="M16" s="66">
        <v>0.76693766937669383</v>
      </c>
      <c r="N16" s="69">
        <v>130.54320873788129</v>
      </c>
      <c r="O16" s="52">
        <v>16.600000000000001</v>
      </c>
      <c r="P16" s="67">
        <v>59.657537849135842</v>
      </c>
      <c r="Q16" s="67">
        <v>1.1351583368511418</v>
      </c>
      <c r="R16" s="52">
        <v>2310</v>
      </c>
      <c r="S16" s="52">
        <v>14666.558796839878</v>
      </c>
      <c r="T16" s="52">
        <v>15.750115838336413</v>
      </c>
      <c r="U16" s="65">
        <v>18</v>
      </c>
      <c r="V16" s="52">
        <v>11.9</v>
      </c>
      <c r="W16" s="65">
        <v>21150.555555555555</v>
      </c>
      <c r="X16" s="18"/>
    </row>
    <row r="17" spans="1:24" ht="12" customHeight="1" x14ac:dyDescent="0.3">
      <c r="A17" s="64" t="s">
        <v>16</v>
      </c>
      <c r="B17" s="64" t="s">
        <v>17</v>
      </c>
      <c r="C17" s="64" t="s">
        <v>18</v>
      </c>
      <c r="D17" s="64">
        <v>1370678</v>
      </c>
      <c r="E17" s="65">
        <v>1044.04128417575</v>
      </c>
      <c r="F17" s="66">
        <v>0.63447602224500943</v>
      </c>
      <c r="G17" s="52">
        <v>313958</v>
      </c>
      <c r="H17" s="66">
        <v>0.23183609210883871</v>
      </c>
      <c r="I17" s="67">
        <v>30.671329452335417</v>
      </c>
      <c r="J17" s="66">
        <v>0.34615384615384615</v>
      </c>
      <c r="K17" s="68">
        <v>1.3667248743164377E-2</v>
      </c>
      <c r="L17" s="45">
        <v>83.412500000000009</v>
      </c>
      <c r="M17" s="66">
        <v>0.62841530054644812</v>
      </c>
      <c r="N17" s="69">
        <v>183.04809736495369</v>
      </c>
      <c r="O17" s="52">
        <v>15.2</v>
      </c>
      <c r="P17" s="67">
        <v>59.829073253488019</v>
      </c>
      <c r="Q17" s="67">
        <v>0.67849633539022292</v>
      </c>
      <c r="R17" s="52">
        <v>12271</v>
      </c>
      <c r="S17" s="52">
        <v>72396.143757187907</v>
      </c>
      <c r="T17" s="52">
        <v>16.94979782508328</v>
      </c>
      <c r="U17" s="65">
        <v>33</v>
      </c>
      <c r="V17" s="52">
        <v>19.600000000000001</v>
      </c>
      <c r="W17" s="65">
        <v>21327.752525252523</v>
      </c>
      <c r="X17" s="18"/>
    </row>
    <row r="18" spans="1:24" ht="12" customHeight="1" x14ac:dyDescent="0.3">
      <c r="A18" s="64" t="s">
        <v>19</v>
      </c>
      <c r="B18" s="64" t="s">
        <v>20</v>
      </c>
      <c r="C18" s="64" t="s">
        <v>9</v>
      </c>
      <c r="D18" s="64">
        <v>7020210</v>
      </c>
      <c r="E18" s="65">
        <v>1062.5163181719549</v>
      </c>
      <c r="F18" s="66">
        <v>0.65943377193965613</v>
      </c>
      <c r="G18" s="52">
        <v>1237303</v>
      </c>
      <c r="H18" s="66">
        <v>0.17676949074280437</v>
      </c>
      <c r="I18" s="67">
        <v>32.237463818611872</v>
      </c>
      <c r="J18" s="71">
        <v>0.15151515151515152</v>
      </c>
      <c r="K18" s="68">
        <v>1.0313712741813195E-3</v>
      </c>
      <c r="L18" s="45">
        <v>69.233333333333334</v>
      </c>
      <c r="M18" s="66">
        <v>0.65745856353591159</v>
      </c>
      <c r="N18" s="69">
        <v>179.99461554568879</v>
      </c>
      <c r="O18" s="52">
        <v>15.6</v>
      </c>
      <c r="P18" s="67">
        <v>55.642129734025644</v>
      </c>
      <c r="Q18" s="67">
        <v>0.43873331424558526</v>
      </c>
      <c r="R18" s="52">
        <v>48350</v>
      </c>
      <c r="S18" s="52">
        <v>311755.0403116644</v>
      </c>
      <c r="T18" s="52">
        <v>15.508971387171178</v>
      </c>
      <c r="U18" s="65">
        <v>40</v>
      </c>
      <c r="V18" s="52">
        <v>28.5</v>
      </c>
      <c r="W18" s="65">
        <v>22174.34782608696</v>
      </c>
      <c r="X18" s="18"/>
    </row>
    <row r="19" spans="1:24" ht="12" customHeight="1" x14ac:dyDescent="0.3">
      <c r="A19" s="64" t="s">
        <v>14</v>
      </c>
      <c r="B19" s="64" t="s">
        <v>15</v>
      </c>
      <c r="C19" s="64" t="s">
        <v>9</v>
      </c>
      <c r="D19" s="64">
        <v>445516</v>
      </c>
      <c r="E19" s="65">
        <v>1032.0610533400181</v>
      </c>
      <c r="F19" s="66">
        <v>0.71991214086965782</v>
      </c>
      <c r="G19" s="52">
        <v>118213</v>
      </c>
      <c r="H19" s="66">
        <v>0.26625688937139202</v>
      </c>
      <c r="I19" s="67">
        <v>29.01627757630693</v>
      </c>
      <c r="J19" s="66">
        <v>0.33333333333333331</v>
      </c>
      <c r="K19" s="68">
        <v>9.4067436178219888E-2</v>
      </c>
      <c r="L19" s="45">
        <v>86.079166666666666</v>
      </c>
      <c r="M19" s="66">
        <v>0.61475409836065575</v>
      </c>
      <c r="N19" s="69">
        <v>193.03459359484285</v>
      </c>
      <c r="O19" s="52">
        <v>18</v>
      </c>
      <c r="P19" s="67">
        <v>67.091667122382304</v>
      </c>
      <c r="Q19" s="67">
        <v>1.5263200423778271</v>
      </c>
      <c r="R19" s="52">
        <v>3572</v>
      </c>
      <c r="S19" s="52">
        <v>24412.827492381079</v>
      </c>
      <c r="T19" s="52">
        <v>14.631652155469391</v>
      </c>
      <c r="U19" s="65">
        <v>34</v>
      </c>
      <c r="V19" s="52">
        <v>13.4</v>
      </c>
      <c r="W19" s="65">
        <v>21671</v>
      </c>
      <c r="X19" s="18"/>
    </row>
    <row r="20" spans="1:24" ht="12" customHeight="1" x14ac:dyDescent="0.3">
      <c r="A20" s="64" t="s">
        <v>27</v>
      </c>
      <c r="B20" s="64" t="s">
        <v>28</v>
      </c>
      <c r="C20" s="64" t="s">
        <v>9</v>
      </c>
      <c r="D20" s="64">
        <v>755882</v>
      </c>
      <c r="E20" s="65">
        <v>1135.8786636747877</v>
      </c>
      <c r="F20" s="66">
        <v>0.71666288182172977</v>
      </c>
      <c r="G20" s="52">
        <v>180233</v>
      </c>
      <c r="H20" s="66">
        <v>0.24127350881584778</v>
      </c>
      <c r="I20" s="67">
        <v>26.371984462805955</v>
      </c>
      <c r="J20" s="71">
        <v>0.23809523809523808</v>
      </c>
      <c r="K20" s="68">
        <v>2.6793491722391788E-2</v>
      </c>
      <c r="L20" s="45">
        <v>84.637500000000003</v>
      </c>
      <c r="M20" s="66">
        <v>0.52197802197802201</v>
      </c>
      <c r="N20" s="69">
        <v>230.85613892115435</v>
      </c>
      <c r="O20" s="52">
        <v>14.2</v>
      </c>
      <c r="P20" s="67">
        <v>54.596429919655797</v>
      </c>
      <c r="Q20" s="67">
        <v>0.66147890808353682</v>
      </c>
      <c r="R20" s="52">
        <v>5029</v>
      </c>
      <c r="S20" s="52">
        <v>35245.163777413843</v>
      </c>
      <c r="T20" s="52">
        <v>14.268624290583476</v>
      </c>
      <c r="U20" s="65">
        <v>34</v>
      </c>
      <c r="V20" s="52">
        <v>13.8</v>
      </c>
      <c r="W20" s="65">
        <v>21910.555555555555</v>
      </c>
      <c r="X20" s="18"/>
    </row>
    <row r="21" spans="1:24" ht="12" customHeight="1" x14ac:dyDescent="0.3">
      <c r="A21" s="64" t="s">
        <v>29</v>
      </c>
      <c r="B21" s="64" t="s">
        <v>30</v>
      </c>
      <c r="C21" s="64" t="s">
        <v>9</v>
      </c>
      <c r="D21" s="64">
        <v>773542</v>
      </c>
      <c r="E21" s="65">
        <v>1047.8467709567628</v>
      </c>
      <c r="F21" s="66">
        <v>0.69544444732706223</v>
      </c>
      <c r="G21" s="52">
        <v>188735</v>
      </c>
      <c r="H21" s="66">
        <v>0.2481138561732347</v>
      </c>
      <c r="I21" s="67">
        <v>28.209265575263696</v>
      </c>
      <c r="J21" s="71">
        <v>0.38095238095238093</v>
      </c>
      <c r="K21" s="68">
        <v>3.3231663206013465E-2</v>
      </c>
      <c r="L21" s="45">
        <v>84.808333333333337</v>
      </c>
      <c r="M21" s="66">
        <v>0.74863387978142082</v>
      </c>
      <c r="N21" s="69">
        <v>232.30800654650943</v>
      </c>
      <c r="O21" s="52">
        <v>17.399999999999999</v>
      </c>
      <c r="P21" s="67">
        <v>67.298596638351512</v>
      </c>
      <c r="Q21" s="67">
        <v>0.60759467488513874</v>
      </c>
      <c r="R21" s="52">
        <v>8596</v>
      </c>
      <c r="S21" s="52">
        <v>41177.19182974381</v>
      </c>
      <c r="T21" s="52">
        <v>20.875634345202705</v>
      </c>
      <c r="U21" s="65">
        <v>37</v>
      </c>
      <c r="V21" s="52">
        <v>16.600000000000001</v>
      </c>
      <c r="W21" s="65">
        <v>21433.333333333332</v>
      </c>
      <c r="X21" s="18"/>
    </row>
    <row r="22" spans="1:24" ht="12" customHeight="1" x14ac:dyDescent="0.3">
      <c r="A22" s="64" t="s">
        <v>31</v>
      </c>
      <c r="B22" s="64" t="s">
        <v>32</v>
      </c>
      <c r="C22" s="64" t="s">
        <v>9</v>
      </c>
      <c r="D22" s="64">
        <v>457839</v>
      </c>
      <c r="E22" s="65">
        <v>988.55730078080853</v>
      </c>
      <c r="F22" s="66">
        <v>0.64792213872511284</v>
      </c>
      <c r="G22" s="52">
        <v>93496</v>
      </c>
      <c r="H22" s="66">
        <v>0.20767428171610711</v>
      </c>
      <c r="I22" s="67">
        <v>27.695366305557183</v>
      </c>
      <c r="J22" s="71">
        <v>0.47619047619047616</v>
      </c>
      <c r="K22" s="68">
        <v>6.3055095954598836E-2</v>
      </c>
      <c r="L22" s="45">
        <v>111.175</v>
      </c>
      <c r="M22" s="66">
        <v>0.54395604395604391</v>
      </c>
      <c r="N22" s="69">
        <v>253.14575647771377</v>
      </c>
      <c r="O22" s="52">
        <v>16.8</v>
      </c>
      <c r="P22" s="67">
        <v>54.049754919304092</v>
      </c>
      <c r="Q22" s="67">
        <v>0.80814434768554011</v>
      </c>
      <c r="R22" s="52">
        <v>3193</v>
      </c>
      <c r="S22" s="52">
        <v>22143.922370600529</v>
      </c>
      <c r="T22" s="52">
        <v>14.419306329574203</v>
      </c>
      <c r="U22" s="65">
        <v>31</v>
      </c>
      <c r="V22" s="52">
        <v>16.3</v>
      </c>
      <c r="W22" s="65">
        <v>20036.25</v>
      </c>
      <c r="X22" s="18"/>
    </row>
    <row r="23" spans="1:24" ht="12" customHeight="1" x14ac:dyDescent="0.3">
      <c r="A23" s="64" t="s">
        <v>49</v>
      </c>
      <c r="B23" s="64" t="s">
        <v>50</v>
      </c>
      <c r="C23" s="64" t="s">
        <v>9</v>
      </c>
      <c r="D23" s="64">
        <v>487299</v>
      </c>
      <c r="E23" s="65">
        <v>1055.9782065584529</v>
      </c>
      <c r="F23" s="66">
        <v>0.67630497705314774</v>
      </c>
      <c r="G23" s="52">
        <v>117358</v>
      </c>
      <c r="H23" s="66">
        <v>0.24236654227340221</v>
      </c>
      <c r="I23" s="67">
        <v>29.21940628983311</v>
      </c>
      <c r="J23" s="71">
        <v>0.25</v>
      </c>
      <c r="K23" s="68">
        <v>3.9084620374431785E-2</v>
      </c>
      <c r="L23" s="45">
        <v>70.529166666666669</v>
      </c>
      <c r="M23" s="66">
        <v>0.5805555555555556</v>
      </c>
      <c r="N23" s="69">
        <v>232.71133328818652</v>
      </c>
      <c r="O23" s="52">
        <v>19.100000000000001</v>
      </c>
      <c r="P23" s="67">
        <v>62.828202239921858</v>
      </c>
      <c r="Q23" s="67">
        <v>0.67720229263757981</v>
      </c>
      <c r="R23" s="52">
        <v>4579</v>
      </c>
      <c r="S23" s="52">
        <v>23135.615021119502</v>
      </c>
      <c r="T23" s="52">
        <v>19.791996001921838</v>
      </c>
      <c r="U23" s="65">
        <v>32</v>
      </c>
      <c r="V23" s="52">
        <v>16.399999999999999</v>
      </c>
      <c r="W23" s="65">
        <v>20040</v>
      </c>
      <c r="X23" s="18"/>
    </row>
    <row r="24" spans="1:24" ht="12" customHeight="1" x14ac:dyDescent="0.3">
      <c r="A24" s="64" t="s">
        <v>10</v>
      </c>
      <c r="B24" s="64" t="s">
        <v>11</v>
      </c>
      <c r="C24" s="64" t="s">
        <v>9</v>
      </c>
      <c r="D24" s="64">
        <v>538574</v>
      </c>
      <c r="E24" s="65">
        <v>847.77865866187813</v>
      </c>
      <c r="F24" s="66">
        <v>0.64833898294380754</v>
      </c>
      <c r="G24" s="52">
        <v>114331</v>
      </c>
      <c r="H24" s="66">
        <v>0.2122302825999792</v>
      </c>
      <c r="I24" s="67">
        <v>28.598223823502959</v>
      </c>
      <c r="J24" s="66">
        <v>0.23809523809523808</v>
      </c>
      <c r="K24" s="68">
        <v>0.24676760798170946</v>
      </c>
      <c r="L24" s="45">
        <v>113.50833333333333</v>
      </c>
      <c r="M24" s="66">
        <v>0.43801652892561982</v>
      </c>
      <c r="N24" s="69">
        <v>242.30653540646225</v>
      </c>
      <c r="O24" s="128" t="s">
        <v>160</v>
      </c>
      <c r="P24" s="67">
        <v>48.525156282474548</v>
      </c>
      <c r="Q24" s="67">
        <v>1.058350384533973</v>
      </c>
      <c r="R24" s="52">
        <v>4960</v>
      </c>
      <c r="S24" s="52">
        <v>42480.482006356098</v>
      </c>
      <c r="T24" s="52">
        <v>11.675950379418635</v>
      </c>
      <c r="U24" s="65">
        <v>30</v>
      </c>
      <c r="V24" s="52">
        <v>26</v>
      </c>
      <c r="W24" s="65">
        <v>20395</v>
      </c>
      <c r="X24" s="18"/>
    </row>
    <row r="25" spans="1:24" ht="12" customHeight="1" x14ac:dyDescent="0.3">
      <c r="A25" s="64" t="s">
        <v>21</v>
      </c>
      <c r="B25" s="64" t="s">
        <v>22</v>
      </c>
      <c r="C25" s="64" t="s">
        <v>9</v>
      </c>
      <c r="D25" s="64">
        <v>1869055</v>
      </c>
      <c r="E25" s="65">
        <v>887.43248371794061</v>
      </c>
      <c r="F25" s="66">
        <v>0.64701012356275311</v>
      </c>
      <c r="G25" s="52">
        <v>451588</v>
      </c>
      <c r="H25" s="66">
        <v>0.24278872518553724</v>
      </c>
      <c r="I25" s="67">
        <v>33.054928992251867</v>
      </c>
      <c r="J25" s="71">
        <v>0.23076923076923078</v>
      </c>
      <c r="K25" s="68">
        <v>0.1302494251150533</v>
      </c>
      <c r="L25" s="45">
        <v>119.075</v>
      </c>
      <c r="M25" s="66">
        <v>0.49862258953168043</v>
      </c>
      <c r="N25" s="69">
        <v>210.32018854447838</v>
      </c>
      <c r="O25" s="52">
        <v>19.3</v>
      </c>
      <c r="P25" s="67">
        <v>49.27487368655833</v>
      </c>
      <c r="Q25" s="67">
        <v>0.57248181567690626</v>
      </c>
      <c r="R25" s="52">
        <v>17169</v>
      </c>
      <c r="S25" s="52">
        <v>112117.47803840906</v>
      </c>
      <c r="T25" s="52">
        <v>15.313401889149048</v>
      </c>
      <c r="U25" s="65">
        <v>41</v>
      </c>
      <c r="V25" s="52">
        <v>17.8</v>
      </c>
      <c r="W25" s="65">
        <v>20426.875</v>
      </c>
      <c r="X25" s="18"/>
    </row>
    <row r="26" spans="1:24" ht="12" customHeight="1" x14ac:dyDescent="0.3">
      <c r="A26" s="64" t="s">
        <v>51</v>
      </c>
      <c r="B26" s="64" t="s">
        <v>52</v>
      </c>
      <c r="C26" s="64" t="s">
        <v>9</v>
      </c>
      <c r="D26" s="64">
        <v>431038</v>
      </c>
      <c r="E26" s="65">
        <v>894.77502645795641</v>
      </c>
      <c r="F26" s="66">
        <v>0.61843827649184413</v>
      </c>
      <c r="G26" s="52">
        <v>90486</v>
      </c>
      <c r="H26" s="66">
        <v>0.21152857129498892</v>
      </c>
      <c r="I26" s="67">
        <v>28.15660031519198</v>
      </c>
      <c r="J26" s="71">
        <v>7.1428571428571425E-2</v>
      </c>
      <c r="K26" s="68">
        <v>5.3611349549770135E-2</v>
      </c>
      <c r="L26" s="52"/>
      <c r="M26" s="66">
        <v>0.53994490358126723</v>
      </c>
      <c r="N26" s="69">
        <v>195.80640221975787</v>
      </c>
      <c r="O26" s="52">
        <v>21.5</v>
      </c>
      <c r="P26" s="67">
        <v>52.241264419771547</v>
      </c>
      <c r="Q26" s="67">
        <v>0.44079640310135071</v>
      </c>
      <c r="R26" s="52">
        <v>5151</v>
      </c>
      <c r="S26" s="52">
        <v>34593.658270561529</v>
      </c>
      <c r="T26" s="52">
        <v>14.890012382366024</v>
      </c>
      <c r="U26" s="65">
        <v>31</v>
      </c>
      <c r="V26" s="52">
        <v>16.7</v>
      </c>
      <c r="W26" s="65">
        <v>20166</v>
      </c>
      <c r="X26" s="18"/>
    </row>
    <row r="27" spans="1:24" x14ac:dyDescent="0.3">
      <c r="A27" s="18"/>
      <c r="B27" s="18"/>
      <c r="C27" s="18"/>
      <c r="D27" s="18"/>
      <c r="E27" s="18"/>
      <c r="F27" s="18"/>
      <c r="G27" s="18"/>
      <c r="H27" s="18"/>
      <c r="I27" s="18"/>
      <c r="J27" s="18"/>
      <c r="K27" s="18"/>
      <c r="L27" s="18"/>
      <c r="M27" s="18"/>
      <c r="N27" s="18"/>
      <c r="O27" s="18"/>
      <c r="P27" s="18"/>
      <c r="Q27" s="18"/>
      <c r="R27" s="18"/>
      <c r="S27" s="18"/>
      <c r="T27" s="18"/>
      <c r="U27" s="18"/>
      <c r="V27" s="18"/>
      <c r="W27" s="18"/>
      <c r="X27" s="18"/>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Lisez-moi</vt:lpstr>
      <vt:lpstr>Panel</vt:lpstr>
      <vt:lpstr>Tableau de bord</vt:lpstr>
      <vt:lpstr>Contribuer</vt:lpstr>
      <vt:lpstr>Etudier_Innover</vt:lpstr>
      <vt:lpstr>Travailler</vt:lpstr>
      <vt:lpstr>Habiter</vt:lpstr>
      <vt:lpstr>Qualité_de_vie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 KAMP</dc:creator>
  <cp:lastModifiedBy>Zoé CHALOIN</cp:lastModifiedBy>
  <dcterms:created xsi:type="dcterms:W3CDTF">2019-08-27T13:02:52Z</dcterms:created>
  <dcterms:modified xsi:type="dcterms:W3CDTF">2020-05-25T06:35:35Z</dcterms:modified>
</cp:coreProperties>
</file>